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20520" windowHeight="3600" activeTab="5"/>
  </bookViews>
  <sheets>
    <sheet name="MULTIPLIERS" sheetId="1" r:id="rId1"/>
    <sheet name="U9" sheetId="2" r:id="rId2"/>
    <sheet name="U11" sheetId="3" r:id="rId3"/>
    <sheet name="U11 GIRLS" sheetId="4" r:id="rId4"/>
    <sheet name="U14" sheetId="5" r:id="rId5"/>
    <sheet name="U18" sheetId="6" r:id="rId6"/>
    <sheet name="Prize calculator" sheetId="7" r:id="rId7"/>
    <sheet name="RULES" sheetId="8" r:id="rId8"/>
  </sheets>
  <definedNames>
    <definedName name="_xlnm.Print_Area" localSheetId="7">'RULES'!#REF!</definedName>
  </definedNames>
  <calcPr fullCalcOnLoad="1"/>
</workbook>
</file>

<file path=xl/sharedStrings.xml><?xml version="1.0" encoding="utf-8"?>
<sst xmlns="http://schemas.openxmlformats.org/spreadsheetml/2006/main" count="494" uniqueCount="269">
  <si>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</si>
  <si>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</si>
  <si>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</si>
  <si>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</si>
  <si>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</si>
  <si>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</si>
  <si>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</si>
  <si>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</si>
  <si>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</si>
  <si>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M</t>
  </si>
  <si>
    <t>F</t>
  </si>
  <si>
    <t>James</t>
  </si>
  <si>
    <t>Thomas</t>
  </si>
  <si>
    <t>Grand Prix Rules</t>
  </si>
  <si>
    <t>Saffron Walden - June</t>
  </si>
  <si>
    <t>Player A, B and C all score 5 points. Only Player A and Player B have played each other and in that game Player A won. The scoring</t>
  </si>
  <si>
    <t>is Player A +1 for winning, Player B -1 for a loss and Player C 0 for having no game. The medals would be distributed as follows :-</t>
  </si>
  <si>
    <t>Gold - Player A</t>
  </si>
  <si>
    <t>Silver - Player C</t>
  </si>
  <si>
    <t>Bronze - Player B</t>
  </si>
  <si>
    <t>Other GP Rules</t>
  </si>
  <si>
    <t>1. The player with the highest points total in the U9 Grand Prix will be awarded the title of Essex U9 Champion.</t>
  </si>
  <si>
    <t>2. The player with the highest points total in the U11 Grand Prix will be awarded the title of Essex U11 Champion.</t>
  </si>
  <si>
    <t>3. The Girl with the highest points total in the Girls U11 Grand Prix will be awarded the title of Essex Girls U11 Champion.</t>
  </si>
  <si>
    <t>4. The player with the highest points total in the U14 Grand Prix will be awarded the title of Essex U14 Champion.</t>
  </si>
  <si>
    <t>For example:</t>
  </si>
  <si>
    <t xml:space="preserve">                                GP Section contested</t>
  </si>
  <si>
    <t>U11 Girls' Grand Prix</t>
  </si>
  <si>
    <t>Basildon - November</t>
  </si>
  <si>
    <t>There are 5 GP sections Under 9, Under 11, Girls Under 11, Under 14 and Under 18</t>
  </si>
  <si>
    <t>7. Players can only score GP points for their own GP age section but there is no restriction on entering older age sections within a tournament.</t>
  </si>
  <si>
    <t>8. In the unlikely event that age sections are merged then GP Points will be adjusted accordingly.</t>
  </si>
  <si>
    <t>9. In the event of a tie in one of the prize-wining positions, the tie-break will be the sum of the 2 best scores, followed by the best score.</t>
  </si>
  <si>
    <t>10. The Manager of the Grand Prix will decide any matter not covered above.</t>
  </si>
  <si>
    <t>The first tiebreak criterion in GP events is the sum of progressive scores.</t>
  </si>
  <si>
    <t>The second criterion is head to head.</t>
  </si>
  <si>
    <t>In the case where there are more than 2 tied players, then a system of plus and minus scores is used to determine order.</t>
  </si>
  <si>
    <t>If that fails to split the players, then the place will be shared.</t>
  </si>
  <si>
    <t>Muhunthan</t>
  </si>
  <si>
    <t>Chelmsford - October</t>
  </si>
  <si>
    <t>6. For the Grand Prix the best 3 of 5 scores will count towards the total.</t>
  </si>
  <si>
    <r>
      <t xml:space="preserve">The Essex Grand Prix </t>
    </r>
    <r>
      <rPr>
        <b/>
        <sz val="10"/>
        <rFont val="Arial"/>
        <family val="2"/>
      </rPr>
      <t>this year</t>
    </r>
    <r>
      <rPr>
        <sz val="10"/>
        <rFont val="Arial"/>
        <family val="0"/>
      </rPr>
      <t xml:space="preserve"> is comprised of 5 tournaments.</t>
    </r>
  </si>
  <si>
    <t xml:space="preserve">GP3 </t>
  </si>
  <si>
    <t xml:space="preserve">GP 4 </t>
  </si>
  <si>
    <t>Colchester - May</t>
  </si>
  <si>
    <t>Smith</t>
  </si>
  <si>
    <t>Christopher</t>
  </si>
  <si>
    <t>Willoughby</t>
  </si>
  <si>
    <t>Nina</t>
  </si>
  <si>
    <t>Pert</t>
  </si>
  <si>
    <t>Max</t>
  </si>
  <si>
    <t>White</t>
  </si>
  <si>
    <t>Alice</t>
  </si>
  <si>
    <t>Harry</t>
  </si>
  <si>
    <t>to</t>
  </si>
  <si>
    <t>Played 2 or more</t>
  </si>
  <si>
    <t>Prizes</t>
  </si>
  <si>
    <t>Tie-Breaks - for use in all tournament sections.</t>
  </si>
  <si>
    <t>Southend - February</t>
  </si>
  <si>
    <t>U9</t>
  </si>
  <si>
    <t>U11</t>
  </si>
  <si>
    <t>U14</t>
  </si>
  <si>
    <t>U18</t>
  </si>
  <si>
    <t xml:space="preserve">Section entered  </t>
  </si>
  <si>
    <t xml:space="preserve">U6  </t>
  </si>
  <si>
    <t xml:space="preserve">U8  </t>
  </si>
  <si>
    <t xml:space="preserve">U10   </t>
  </si>
  <si>
    <t xml:space="preserve">U11 </t>
  </si>
  <si>
    <t xml:space="preserve">U12  </t>
  </si>
  <si>
    <t xml:space="preserve">U14 </t>
  </si>
  <si>
    <t xml:space="preserve">U18 minor  </t>
  </si>
  <si>
    <t xml:space="preserve">U18 Open  </t>
  </si>
  <si>
    <t xml:space="preserve">U9 </t>
  </si>
  <si>
    <t xml:space="preserve"> GP Section Multiplier</t>
  </si>
  <si>
    <t>U6</t>
  </si>
  <si>
    <t xml:space="preserve">U8 </t>
  </si>
  <si>
    <t xml:space="preserve">U10  </t>
  </si>
  <si>
    <t>U12</t>
  </si>
  <si>
    <t xml:space="preserve">U18 minor </t>
  </si>
  <si>
    <t>Latypova</t>
  </si>
  <si>
    <t>Olga</t>
  </si>
  <si>
    <t>Dmitry</t>
  </si>
  <si>
    <t>Molostvov</t>
  </si>
  <si>
    <t>Charlotte</t>
  </si>
  <si>
    <t>Zheng</t>
  </si>
  <si>
    <t>Badhrinath</t>
  </si>
  <si>
    <t>Adhvaith</t>
  </si>
  <si>
    <t>Horton</t>
  </si>
  <si>
    <t>Jake</t>
  </si>
  <si>
    <t>Weersing</t>
  </si>
  <si>
    <t>Isha</t>
  </si>
  <si>
    <t>Aggarwal-Stanbridge</t>
  </si>
  <si>
    <t>Moorey</t>
  </si>
  <si>
    <t>Ryan</t>
  </si>
  <si>
    <t>Charlie</t>
  </si>
  <si>
    <t>Basildon Open</t>
  </si>
  <si>
    <t>GP points are awarded according to the tournament section in which a player has played.</t>
  </si>
  <si>
    <t>The multiplier used is different for each section. See the tab MULTIPLIERS.</t>
  </si>
  <si>
    <t>Jixuan</t>
  </si>
  <si>
    <t>Li</t>
  </si>
  <si>
    <t>Shayan</t>
  </si>
  <si>
    <t>Gohil</t>
  </si>
  <si>
    <t>Felix</t>
  </si>
  <si>
    <t>Reeve</t>
  </si>
  <si>
    <t>Charukgan</t>
  </si>
  <si>
    <t>Findlay</t>
  </si>
  <si>
    <t>Lister</t>
  </si>
  <si>
    <t>Mae</t>
  </si>
  <si>
    <t>Asci-Khela</t>
  </si>
  <si>
    <t>William</t>
  </si>
  <si>
    <t>Byon</t>
  </si>
  <si>
    <t>Meyer</t>
  </si>
  <si>
    <t>Jaideep</t>
  </si>
  <si>
    <t>Cheema</t>
  </si>
  <si>
    <t>Sri Nivasan</t>
  </si>
  <si>
    <t>Dinil</t>
  </si>
  <si>
    <t>Siriwardana</t>
  </si>
  <si>
    <t>Rezin</t>
  </si>
  <si>
    <t>Section entered</t>
  </si>
  <si>
    <t>Loganathan</t>
  </si>
  <si>
    <t>Zarzecki</t>
  </si>
  <si>
    <t>Arianna</t>
  </si>
  <si>
    <t>Louis</t>
  </si>
  <si>
    <t>Linards</t>
  </si>
  <si>
    <t>Jurisons</t>
  </si>
  <si>
    <t>Ellis</t>
  </si>
  <si>
    <t>Dominique</t>
  </si>
  <si>
    <t>Granger</t>
  </si>
  <si>
    <t>Sam</t>
  </si>
  <si>
    <t>Catabay</t>
  </si>
  <si>
    <t>Fraser</t>
  </si>
  <si>
    <t>Caves</t>
  </si>
  <si>
    <t>Sebastian</t>
  </si>
  <si>
    <t>Bridgeman</t>
  </si>
  <si>
    <t>Joshua</t>
  </si>
  <si>
    <t>Pooler</t>
  </si>
  <si>
    <t>Oddy</t>
  </si>
  <si>
    <t>Nigel</t>
  </si>
  <si>
    <t>Arun Jacob</t>
  </si>
  <si>
    <t>Joseph</t>
  </si>
  <si>
    <t>Jonathan</t>
  </si>
  <si>
    <t>Cheung</t>
  </si>
  <si>
    <t>Jishnu</t>
  </si>
  <si>
    <t>Rajaram</t>
  </si>
  <si>
    <t>Lakshan</t>
  </si>
  <si>
    <t>Siddharth</t>
  </si>
  <si>
    <t>Ethan</t>
  </si>
  <si>
    <t>Yau</t>
  </si>
  <si>
    <t>Summers</t>
  </si>
  <si>
    <t>Leonard</t>
  </si>
  <si>
    <t>Maheep</t>
  </si>
  <si>
    <t>Singh</t>
  </si>
  <si>
    <t>Rapley Mende</t>
  </si>
  <si>
    <t>Abigail</t>
  </si>
  <si>
    <t>Dilsher</t>
  </si>
  <si>
    <t>Kathiresan</t>
  </si>
  <si>
    <t>Cody</t>
  </si>
  <si>
    <r>
      <rPr>
        <b/>
        <u val="single"/>
        <sz val="10"/>
        <rFont val="Arial Unicode MS"/>
        <family val="2"/>
      </rPr>
      <t xml:space="preserve">Main Grand Prix </t>
    </r>
    <r>
      <rPr>
        <b/>
        <sz val="10"/>
        <rFont val="Arial Unicode MS"/>
        <family val="2"/>
      </rPr>
      <t xml:space="preserve"> '17/18                  Multiplier for</t>
    </r>
  </si>
  <si>
    <t>Luka</t>
  </si>
  <si>
    <t>Lacey</t>
  </si>
  <si>
    <t>`</t>
  </si>
  <si>
    <t>Rules at 09/10/2017</t>
  </si>
  <si>
    <t>Eshan</t>
  </si>
  <si>
    <t>Rajora</t>
  </si>
  <si>
    <t>Prasid</t>
  </si>
  <si>
    <t>Pradyun</t>
  </si>
  <si>
    <t xml:space="preserve"> </t>
  </si>
  <si>
    <t>ESSEX U9 GP 2018-19</t>
  </si>
  <si>
    <t>Sundar</t>
  </si>
  <si>
    <t>Fred</t>
  </si>
  <si>
    <t>Railton</t>
  </si>
  <si>
    <t>Alyssa</t>
  </si>
  <si>
    <t>Omoruyi</t>
  </si>
  <si>
    <t>Xander</t>
  </si>
  <si>
    <t>Lawther</t>
  </si>
  <si>
    <t>Jaden</t>
  </si>
  <si>
    <t>Nye</t>
  </si>
  <si>
    <t>Russell</t>
  </si>
  <si>
    <t>Fullerton</t>
  </si>
  <si>
    <t>ESSEX U11 GP 2018-19</t>
  </si>
  <si>
    <t>Ishita</t>
  </si>
  <si>
    <t>Matei</t>
  </si>
  <si>
    <t>Coseru</t>
  </si>
  <si>
    <t>Toby</t>
  </si>
  <si>
    <t>Bates</t>
  </si>
  <si>
    <t>Muthu</t>
  </si>
  <si>
    <t>Ramanathan</t>
  </si>
  <si>
    <t>Smerdon</t>
  </si>
  <si>
    <t>Daniel</t>
  </si>
  <si>
    <t>Kriel</t>
  </si>
  <si>
    <t>Naylor</t>
  </si>
  <si>
    <t>Pickwick</t>
  </si>
  <si>
    <t>Suhruth</t>
  </si>
  <si>
    <t>Akula</t>
  </si>
  <si>
    <t>Edward</t>
  </si>
  <si>
    <t>Benjamin</t>
  </si>
  <si>
    <t>Bishop</t>
  </si>
  <si>
    <t>Ben</t>
  </si>
  <si>
    <t>Bhavana</t>
  </si>
  <si>
    <t>Chatti</t>
  </si>
  <si>
    <t>Harvey</t>
  </si>
  <si>
    <t>Clarke</t>
  </si>
  <si>
    <t>Charan</t>
  </si>
  <si>
    <t>Mongelard</t>
  </si>
  <si>
    <t>Miguel</t>
  </si>
  <si>
    <t>Benerayan</t>
  </si>
  <si>
    <t>Evan</t>
  </si>
  <si>
    <t>Poon</t>
  </si>
  <si>
    <t>Adam</t>
  </si>
  <si>
    <t>Akhtar</t>
  </si>
  <si>
    <t>Zoe</t>
  </si>
  <si>
    <t>Rares</t>
  </si>
  <si>
    <t>Johnson</t>
  </si>
  <si>
    <t>Meca</t>
  </si>
  <si>
    <t>Eldridge</t>
  </si>
  <si>
    <t>Lucas</t>
  </si>
  <si>
    <t>Eric</t>
  </si>
  <si>
    <t>Jelpidiforov</t>
  </si>
  <si>
    <t>Tejas</t>
  </si>
  <si>
    <t>Mulay</t>
  </si>
  <si>
    <t>Elliot</t>
  </si>
  <si>
    <t>Cocks</t>
  </si>
  <si>
    <t>Purba</t>
  </si>
  <si>
    <t>Audhora</t>
  </si>
  <si>
    <t>Urbi</t>
  </si>
  <si>
    <t>Modhura</t>
  </si>
  <si>
    <t>Kingsley</t>
  </si>
  <si>
    <t>He</t>
  </si>
  <si>
    <t>Ranulph</t>
  </si>
  <si>
    <t>Usher</t>
  </si>
  <si>
    <t>Rishi</t>
  </si>
  <si>
    <t>Jethwa</t>
  </si>
  <si>
    <t>Laura</t>
  </si>
  <si>
    <t>Sutton</t>
  </si>
  <si>
    <t>Dylan</t>
  </si>
  <si>
    <t>Unnabhv</t>
  </si>
  <si>
    <t>Maheshwari</t>
  </si>
  <si>
    <t>ESSEX U11 GIRLS' GP 2018-19</t>
  </si>
  <si>
    <t>ESSEX U14 GP 2018-19</t>
  </si>
  <si>
    <t>ESSEX U18 GP 2018-19</t>
  </si>
  <si>
    <t>Yahya</t>
  </si>
  <si>
    <t>Ferdhaus</t>
  </si>
  <si>
    <t>Abilash</t>
  </si>
  <si>
    <t>Saravanan</t>
  </si>
  <si>
    <t>Ishan</t>
  </si>
  <si>
    <t>Shriranwar</t>
  </si>
  <si>
    <t xml:space="preserve">Shayan </t>
  </si>
  <si>
    <t>Torne</t>
  </si>
  <si>
    <t>Adhij</t>
  </si>
  <si>
    <t>Bhat</t>
  </si>
  <si>
    <t>Mangalaram</t>
  </si>
  <si>
    <t>Huzaifa</t>
  </si>
  <si>
    <t>Baig</t>
  </si>
  <si>
    <t>Story</t>
  </si>
  <si>
    <t>Richardson</t>
  </si>
  <si>
    <t>Anna</t>
  </si>
  <si>
    <t>Berdnik</t>
  </si>
  <si>
    <t>Phillips</t>
  </si>
  <si>
    <t>Mredula</t>
  </si>
  <si>
    <t>Denis</t>
  </si>
  <si>
    <t>Guha</t>
  </si>
  <si>
    <t>Karanam</t>
  </si>
  <si>
    <t>Andrei</t>
  </si>
  <si>
    <t>Axente</t>
  </si>
  <si>
    <t>Ayub</t>
  </si>
  <si>
    <t>Mourad</t>
  </si>
  <si>
    <t>Olivia</t>
  </si>
  <si>
    <t>Players</t>
  </si>
  <si>
    <t>5. There will be one extra prize for every six entrants who have played in a minimum of two GP events, to a maximum of 5th place.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</si>
</sst>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;@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0.0%"/>
  </numFmts>
  <fonts count="5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u val="single"/>
      <sz val="9.6"/>
      <color indexed="12"/>
      <name val="Arial"/>
      <family val="2"/>
    </font>
    <font>
      <u val="single"/>
      <sz val="9.6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 Unicode MS"/>
      <family val="2"/>
    </font>
    <font>
      <b/>
      <u val="single"/>
      <sz val="10"/>
      <name val="Arial Unicode MS"/>
      <family val="2"/>
    </font>
    <font>
      <b/>
      <sz val="11"/>
      <name val="Arial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169" fontId="9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wrapText="1"/>
    </xf>
    <xf numFmtId="174" fontId="0" fillId="0" borderId="0" xfId="59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/>
    </xf>
    <xf numFmtId="0" fontId="9" fillId="0" borderId="25" xfId="0" applyFont="1" applyFill="1" applyBorder="1" applyAlignment="1">
      <alignment wrapText="1"/>
    </xf>
    <xf numFmtId="0" fontId="0" fillId="8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wrapText="1"/>
    </xf>
    <xf numFmtId="2" fontId="9" fillId="0" borderId="17" xfId="0" applyNumberFormat="1" applyFont="1" applyFill="1" applyBorder="1" applyAlignment="1">
      <alignment horizont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9" fontId="1" fillId="0" borderId="24" xfId="0" applyNumberFormat="1" applyFont="1" applyFill="1" applyBorder="1" applyAlignment="1">
      <alignment horizontal="center" vertical="center"/>
    </xf>
    <xf numFmtId="169" fontId="1" fillId="0" borderId="18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3">
      <selection activeCell="B34" sqref="B34"/>
    </sheetView>
  </sheetViews>
  <sheetFormatPr defaultColWidth="9.140625" defaultRowHeight="12.75"/>
  <cols>
    <col min="1" max="1" width="23.28125" style="0" customWidth="1"/>
    <col min="3" max="3" width="9.57421875" style="0" bestFit="1" customWidth="1"/>
  </cols>
  <sheetData>
    <row r="1" ht="23.25">
      <c r="A1" s="1"/>
    </row>
    <row r="3" ht="17.25">
      <c r="A3" s="2"/>
    </row>
    <row r="5" ht="12.75">
      <c r="A5" s="4"/>
    </row>
    <row r="8" ht="15">
      <c r="A8" s="22" t="s">
        <v>157</v>
      </c>
    </row>
    <row r="9" ht="15">
      <c r="B9" s="51" t="s">
        <v>26</v>
      </c>
    </row>
    <row r="11" spans="1:5" ht="15.75">
      <c r="A11" s="22" t="s">
        <v>63</v>
      </c>
      <c r="B11" s="49" t="s">
        <v>59</v>
      </c>
      <c r="C11" s="49" t="s">
        <v>60</v>
      </c>
      <c r="D11" s="49" t="s">
        <v>61</v>
      </c>
      <c r="E11" s="49" t="s">
        <v>62</v>
      </c>
    </row>
    <row r="12" spans="1:5" ht="15">
      <c r="A12" s="3" t="s">
        <v>64</v>
      </c>
      <c r="B12" s="50">
        <v>1.5</v>
      </c>
      <c r="C12" s="50"/>
      <c r="D12" s="50"/>
      <c r="E12" s="50"/>
    </row>
    <row r="13" spans="1:5" ht="15">
      <c r="A13" s="3" t="s">
        <v>65</v>
      </c>
      <c r="B13" s="50">
        <v>2</v>
      </c>
      <c r="C13" s="50"/>
      <c r="D13" s="50"/>
      <c r="E13" s="50"/>
    </row>
    <row r="14" spans="1:5" ht="15">
      <c r="A14" s="3" t="s">
        <v>72</v>
      </c>
      <c r="B14" s="63">
        <v>3</v>
      </c>
      <c r="C14" s="45"/>
      <c r="D14" s="45"/>
      <c r="E14" s="50"/>
    </row>
    <row r="15" spans="1:5" ht="15">
      <c r="A15" s="3" t="s">
        <v>66</v>
      </c>
      <c r="B15" s="45">
        <v>4</v>
      </c>
      <c r="C15" s="45">
        <v>2</v>
      </c>
      <c r="D15" s="45"/>
      <c r="E15" s="50"/>
    </row>
    <row r="16" spans="1:10" ht="15">
      <c r="A16" s="3" t="s">
        <v>67</v>
      </c>
      <c r="B16" s="63">
        <v>4.5</v>
      </c>
      <c r="C16" s="63">
        <v>3</v>
      </c>
      <c r="D16" s="45"/>
      <c r="E16" s="50"/>
      <c r="I16" s="30"/>
      <c r="J16" s="33"/>
    </row>
    <row r="17" spans="1:10" ht="15">
      <c r="A17" s="3" t="s">
        <v>68</v>
      </c>
      <c r="B17" s="45">
        <v>5</v>
      </c>
      <c r="C17" s="45">
        <v>4</v>
      </c>
      <c r="D17" s="45">
        <v>2.5</v>
      </c>
      <c r="E17" s="50"/>
      <c r="J17" s="34"/>
    </row>
    <row r="18" spans="1:5" ht="15">
      <c r="A18" s="3" t="s">
        <v>69</v>
      </c>
      <c r="B18" s="45">
        <v>5</v>
      </c>
      <c r="C18" s="45">
        <v>4</v>
      </c>
      <c r="D18" s="45">
        <v>2.5</v>
      </c>
      <c r="E18" s="50"/>
    </row>
    <row r="19" spans="1:8" ht="15">
      <c r="A19" s="3" t="s">
        <v>70</v>
      </c>
      <c r="B19" s="50">
        <v>5</v>
      </c>
      <c r="C19" s="63">
        <v>3</v>
      </c>
      <c r="D19" s="63">
        <v>2.5</v>
      </c>
      <c r="E19" s="50">
        <v>3</v>
      </c>
      <c r="H19" s="50"/>
    </row>
    <row r="20" spans="1:8" ht="15">
      <c r="A20" s="3" t="s">
        <v>71</v>
      </c>
      <c r="B20" s="50">
        <v>6</v>
      </c>
      <c r="C20" s="63">
        <v>5.5</v>
      </c>
      <c r="D20" s="63">
        <v>4.5</v>
      </c>
      <c r="E20" s="63">
        <v>5</v>
      </c>
      <c r="H20" s="50"/>
    </row>
    <row r="21" spans="1:5" ht="15">
      <c r="A21" s="3" t="s">
        <v>95</v>
      </c>
      <c r="B21" s="50">
        <v>7</v>
      </c>
      <c r="C21" s="50">
        <v>6.5</v>
      </c>
      <c r="D21" s="50">
        <v>5.5</v>
      </c>
      <c r="E21" s="50">
        <v>6</v>
      </c>
    </row>
    <row r="22" spans="1:5" ht="15">
      <c r="A22" s="3"/>
      <c r="B22" s="50"/>
      <c r="C22" s="4"/>
      <c r="D22" s="4"/>
      <c r="E22" s="4"/>
    </row>
    <row r="23" spans="1:5" ht="15">
      <c r="A23" s="23" t="s">
        <v>27</v>
      </c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5">
      <c r="A25" s="22" t="s">
        <v>118</v>
      </c>
      <c r="B25" s="22" t="s">
        <v>73</v>
      </c>
      <c r="C25" s="4"/>
      <c r="D25" s="4"/>
      <c r="E25" s="4"/>
    </row>
    <row r="26" spans="1:5" ht="15">
      <c r="A26" s="3" t="s">
        <v>74</v>
      </c>
      <c r="B26" s="50">
        <v>1.5</v>
      </c>
      <c r="C26" s="4"/>
      <c r="D26" s="4"/>
      <c r="E26" s="4"/>
    </row>
    <row r="27" spans="1:5" ht="15">
      <c r="A27" s="3" t="s">
        <v>75</v>
      </c>
      <c r="B27" s="50">
        <v>2</v>
      </c>
      <c r="C27" s="4"/>
      <c r="D27" s="4"/>
      <c r="E27" s="4"/>
    </row>
    <row r="28" spans="1:5" ht="15">
      <c r="A28" s="3" t="s">
        <v>59</v>
      </c>
      <c r="B28" s="63">
        <v>3</v>
      </c>
      <c r="C28" s="4"/>
      <c r="D28" s="4"/>
      <c r="E28" s="4"/>
    </row>
    <row r="29" spans="1:5" ht="15">
      <c r="A29" s="3" t="s">
        <v>76</v>
      </c>
      <c r="B29" s="50">
        <v>4</v>
      </c>
      <c r="C29" s="4"/>
      <c r="D29" s="4"/>
      <c r="E29" s="4"/>
    </row>
    <row r="30" spans="1:5" ht="15">
      <c r="A30" s="3" t="s">
        <v>60</v>
      </c>
      <c r="B30" s="63">
        <v>4.5</v>
      </c>
      <c r="C30" s="4"/>
      <c r="D30" s="4"/>
      <c r="E30" s="4"/>
    </row>
    <row r="31" spans="1:5" ht="15">
      <c r="A31" s="3" t="s">
        <v>77</v>
      </c>
      <c r="B31" s="50">
        <v>5</v>
      </c>
      <c r="C31" s="4"/>
      <c r="D31" s="4"/>
      <c r="E31" s="4"/>
    </row>
    <row r="32" spans="1:5" ht="15">
      <c r="A32" s="3" t="s">
        <v>69</v>
      </c>
      <c r="B32" s="50">
        <v>5</v>
      </c>
      <c r="C32" s="4"/>
      <c r="D32" s="4"/>
      <c r="E32" s="4"/>
    </row>
    <row r="33" spans="1:5" ht="15">
      <c r="A33" s="3" t="s">
        <v>78</v>
      </c>
      <c r="B33" s="50">
        <v>4.5</v>
      </c>
      <c r="C33" s="4"/>
      <c r="D33" s="4"/>
      <c r="E33" s="4"/>
    </row>
    <row r="34" spans="1:2" ht="15">
      <c r="A34" s="3" t="s">
        <v>71</v>
      </c>
      <c r="B34" s="50">
        <v>6.5</v>
      </c>
    </row>
    <row r="35" spans="1:2" ht="15" customHeight="1">
      <c r="A35" s="3" t="s">
        <v>95</v>
      </c>
      <c r="B35" s="50">
        <v>7.5</v>
      </c>
    </row>
    <row r="36" ht="12.75">
      <c r="A36" s="36"/>
    </row>
    <row r="60" ht="12.75">
      <c r="A60" s="4"/>
    </row>
  </sheetData>
  <sheetProtection/>
  <printOptions/>
  <pageMargins left="0.7480314960629921" right="0.7480314960629921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6"/>
  <sheetViews>
    <sheetView zoomScale="90" zoomScaleNormal="90" zoomScalePageLayoutView="0" workbookViewId="0" topLeftCell="A1">
      <selection activeCell="R10" sqref="R10"/>
    </sheetView>
  </sheetViews>
  <sheetFormatPr defaultColWidth="9.140625" defaultRowHeight="12.75"/>
  <cols>
    <col min="1" max="1" width="6.00390625" style="0" customWidth="1"/>
    <col min="2" max="2" width="16.28125" style="7" customWidth="1"/>
    <col min="3" max="3" width="19.421875" style="7" customWidth="1"/>
    <col min="4" max="9" width="7.7109375" style="7" customWidth="1"/>
    <col min="10" max="10" width="9.28125" style="10" customWidth="1"/>
    <col min="11" max="11" width="7.421875" style="58" customWidth="1"/>
    <col min="12" max="12" width="12.57421875" style="45" customWidth="1"/>
    <col min="13" max="13" width="12.00390625" style="7" customWidth="1"/>
    <col min="14" max="18" width="9.140625" style="7" customWidth="1"/>
    <col min="19" max="19" width="12.140625" style="7" customWidth="1"/>
    <col min="20" max="16384" width="9.140625" style="7" customWidth="1"/>
  </cols>
  <sheetData>
    <row r="1" spans="2:17" ht="33.75" customHeight="1">
      <c r="B1" s="8"/>
      <c r="C1" s="104" t="s">
        <v>167</v>
      </c>
      <c r="D1" s="104"/>
      <c r="E1" s="104"/>
      <c r="F1" s="104"/>
      <c r="G1" s="104"/>
      <c r="H1" s="104"/>
      <c r="I1" s="104"/>
      <c r="J1" s="38"/>
      <c r="K1" s="65"/>
      <c r="L1" s="83"/>
      <c r="M1" s="70"/>
      <c r="N1" s="12"/>
      <c r="O1" s="12"/>
      <c r="P1" s="12"/>
      <c r="Q1" s="12"/>
    </row>
    <row r="2" spans="2:22" ht="20.25" customHeight="1" thickBot="1">
      <c r="B2" s="39" t="s">
        <v>0</v>
      </c>
      <c r="C2" s="3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66"/>
      <c r="L2" s="84"/>
      <c r="M2" s="70" t="s">
        <v>267</v>
      </c>
      <c r="N2" s="102" t="s">
        <v>56</v>
      </c>
      <c r="O2" s="12"/>
      <c r="P2" s="12"/>
      <c r="Q2" s="12"/>
      <c r="R2" s="9"/>
      <c r="S2" s="9"/>
      <c r="T2" s="9"/>
      <c r="U2" s="8"/>
      <c r="V2" s="8"/>
    </row>
    <row r="3" spans="2:22" ht="18" customHeight="1">
      <c r="B3" s="31" t="s">
        <v>50</v>
      </c>
      <c r="C3" s="31" t="s">
        <v>49</v>
      </c>
      <c r="D3" s="26" t="s">
        <v>9</v>
      </c>
      <c r="E3" s="77">
        <f>4.5*5</f>
        <v>22.5</v>
      </c>
      <c r="F3" s="28">
        <f>3*7</f>
        <v>21</v>
      </c>
      <c r="G3" s="28">
        <f>2.5*6</f>
        <v>15</v>
      </c>
      <c r="H3" s="28">
        <f>4*6</f>
        <v>24</v>
      </c>
      <c r="I3" s="54"/>
      <c r="J3" s="13">
        <f>SUM(E3:I3)-SMALL(E3:I3,1)</f>
        <v>67.5</v>
      </c>
      <c r="K3" s="66"/>
      <c r="L3" s="12"/>
      <c r="M3" s="35">
        <v>6</v>
      </c>
      <c r="N3" s="84">
        <v>2</v>
      </c>
      <c r="O3" s="12"/>
      <c r="P3" s="12"/>
      <c r="Q3" s="12"/>
      <c r="R3" s="9"/>
      <c r="S3" s="9"/>
      <c r="T3" s="9"/>
      <c r="U3" s="8"/>
      <c r="V3" s="8"/>
    </row>
    <row r="4" spans="2:22" ht="18" customHeight="1">
      <c r="B4" s="11" t="s">
        <v>107</v>
      </c>
      <c r="C4" s="11" t="s">
        <v>129</v>
      </c>
      <c r="D4" s="5" t="s">
        <v>10</v>
      </c>
      <c r="E4" s="5">
        <f>4*3</f>
        <v>12</v>
      </c>
      <c r="F4" s="5">
        <f>4*5</f>
        <v>20</v>
      </c>
      <c r="G4" s="5">
        <f>4.5*4.5</f>
        <v>20.25</v>
      </c>
      <c r="H4" s="5">
        <f>4.5*4.5</f>
        <v>20.25</v>
      </c>
      <c r="I4" s="54"/>
      <c r="J4" s="13">
        <f aca="true" t="shared" si="0" ref="J4:J33">SUM(E4:I4)-SMALL(E4:I4,1)</f>
        <v>60.5</v>
      </c>
      <c r="K4" s="66"/>
      <c r="L4" s="12"/>
      <c r="M4" s="103">
        <v>12</v>
      </c>
      <c r="N4" s="84">
        <v>3</v>
      </c>
      <c r="O4" s="12"/>
      <c r="P4" s="12"/>
      <c r="Q4" s="12"/>
      <c r="R4" s="9"/>
      <c r="S4" s="61"/>
      <c r="T4" s="9"/>
      <c r="U4" s="8"/>
      <c r="V4" s="8"/>
    </row>
    <row r="5" spans="2:22" ht="18" customHeight="1">
      <c r="B5" s="11" t="s">
        <v>117</v>
      </c>
      <c r="C5" s="11" t="s">
        <v>129</v>
      </c>
      <c r="D5" s="42" t="s">
        <v>9</v>
      </c>
      <c r="E5" s="42">
        <f>5*2</f>
        <v>10</v>
      </c>
      <c r="F5" s="5">
        <f>5*2</f>
        <v>10</v>
      </c>
      <c r="G5" s="5">
        <f>4*3</f>
        <v>12</v>
      </c>
      <c r="H5" s="5">
        <f>6*3</f>
        <v>18</v>
      </c>
      <c r="I5" s="54"/>
      <c r="J5" s="13">
        <f t="shared" si="0"/>
        <v>40</v>
      </c>
      <c r="K5" s="66"/>
      <c r="L5" s="12"/>
      <c r="M5" s="103">
        <v>18</v>
      </c>
      <c r="N5" s="84">
        <v>4</v>
      </c>
      <c r="O5" s="12"/>
      <c r="P5" s="12"/>
      <c r="Q5" s="9"/>
      <c r="R5" s="9"/>
      <c r="S5" s="55"/>
      <c r="T5" s="9"/>
      <c r="U5" s="8"/>
      <c r="V5" s="8"/>
    </row>
    <row r="6" spans="2:22" ht="18" customHeight="1">
      <c r="B6" s="11" t="s">
        <v>175</v>
      </c>
      <c r="C6" s="11" t="s">
        <v>172</v>
      </c>
      <c r="D6" s="26" t="s">
        <v>9</v>
      </c>
      <c r="E6" s="5">
        <f>3*3</f>
        <v>9</v>
      </c>
      <c r="F6" s="5">
        <f>3*4</f>
        <v>12</v>
      </c>
      <c r="G6" s="5">
        <f>3.5*3</f>
        <v>10.5</v>
      </c>
      <c r="H6" s="5">
        <v>0</v>
      </c>
      <c r="I6" s="54"/>
      <c r="J6" s="13">
        <f t="shared" si="0"/>
        <v>31.5</v>
      </c>
      <c r="K6" s="66"/>
      <c r="L6" s="12"/>
      <c r="M6" s="84">
        <v>24</v>
      </c>
      <c r="N6" s="84">
        <v>5</v>
      </c>
      <c r="O6" s="12"/>
      <c r="P6" s="12"/>
      <c r="Q6" s="9"/>
      <c r="R6" s="9"/>
      <c r="S6" s="55"/>
      <c r="T6" s="9"/>
      <c r="U6" s="8"/>
      <c r="V6" s="8"/>
    </row>
    <row r="7" spans="2:22" ht="18" customHeight="1">
      <c r="B7" s="11" t="s">
        <v>204</v>
      </c>
      <c r="C7" s="11" t="s">
        <v>205</v>
      </c>
      <c r="D7" s="5" t="s">
        <v>9</v>
      </c>
      <c r="E7" s="5">
        <v>0</v>
      </c>
      <c r="F7" s="74">
        <f>2*4</f>
        <v>8</v>
      </c>
      <c r="G7" s="74">
        <f>4*3</f>
        <v>12</v>
      </c>
      <c r="H7" s="74">
        <f>3.5*3</f>
        <v>10.5</v>
      </c>
      <c r="I7" s="94"/>
      <c r="J7" s="13">
        <f t="shared" si="0"/>
        <v>30.5</v>
      </c>
      <c r="K7" s="66"/>
      <c r="L7" s="70">
        <v>31</v>
      </c>
      <c r="M7" s="12"/>
      <c r="N7" s="12"/>
      <c r="O7" s="12"/>
      <c r="P7" s="12"/>
      <c r="Q7" s="9"/>
      <c r="R7" s="9"/>
      <c r="S7" s="61"/>
      <c r="T7" s="9"/>
      <c r="U7" s="8"/>
      <c r="V7" s="8"/>
    </row>
    <row r="8" spans="2:22" ht="18" customHeight="1">
      <c r="B8" s="11" t="s">
        <v>198</v>
      </c>
      <c r="C8" s="11" t="s">
        <v>199</v>
      </c>
      <c r="D8" s="5" t="s">
        <v>10</v>
      </c>
      <c r="E8" s="74">
        <v>0</v>
      </c>
      <c r="F8" s="74">
        <f>4*2</f>
        <v>8</v>
      </c>
      <c r="G8" s="74">
        <f>3.5*3</f>
        <v>10.5</v>
      </c>
      <c r="H8" s="74">
        <f>4*3</f>
        <v>12</v>
      </c>
      <c r="I8" s="94"/>
      <c r="J8" s="13">
        <f t="shared" si="0"/>
        <v>30.5</v>
      </c>
      <c r="K8" s="67"/>
      <c r="L8" s="12"/>
      <c r="M8" s="12"/>
      <c r="N8" s="12"/>
      <c r="O8" s="12"/>
      <c r="P8" s="12"/>
      <c r="Q8" s="9"/>
      <c r="R8" s="9"/>
      <c r="S8" s="9"/>
      <c r="T8" s="9"/>
      <c r="U8" s="8"/>
      <c r="V8" s="8"/>
    </row>
    <row r="9" spans="2:22" ht="18" customHeight="1">
      <c r="B9" s="11" t="s">
        <v>165</v>
      </c>
      <c r="C9" s="11" t="s">
        <v>155</v>
      </c>
      <c r="D9" s="74" t="s">
        <v>9</v>
      </c>
      <c r="E9" s="74">
        <f>3*2</f>
        <v>6</v>
      </c>
      <c r="F9" s="74">
        <f>2.5*2</f>
        <v>5</v>
      </c>
      <c r="G9" s="74">
        <f>3*3</f>
        <v>9</v>
      </c>
      <c r="H9" s="74">
        <f>3*3</f>
        <v>9</v>
      </c>
      <c r="I9" s="28"/>
      <c r="J9" s="13">
        <f t="shared" si="0"/>
        <v>24</v>
      </c>
      <c r="K9" s="67"/>
      <c r="L9" s="12"/>
      <c r="M9" s="12"/>
      <c r="N9" s="12"/>
      <c r="O9" s="12"/>
      <c r="P9" s="12"/>
      <c r="Q9" s="9"/>
      <c r="R9" s="9"/>
      <c r="S9" s="56"/>
      <c r="T9" s="9"/>
      <c r="U9" s="8"/>
      <c r="V9" s="8"/>
    </row>
    <row r="10" spans="2:22" ht="18" customHeight="1">
      <c r="B10" s="11" t="s">
        <v>53</v>
      </c>
      <c r="C10" s="11" t="s">
        <v>84</v>
      </c>
      <c r="D10" s="5" t="s">
        <v>9</v>
      </c>
      <c r="E10" s="5">
        <f>4.5*6</f>
        <v>27</v>
      </c>
      <c r="F10" s="5">
        <v>0</v>
      </c>
      <c r="G10" s="5">
        <v>0</v>
      </c>
      <c r="H10" s="5">
        <v>0</v>
      </c>
      <c r="I10" s="54"/>
      <c r="J10" s="13">
        <f t="shared" si="0"/>
        <v>27</v>
      </c>
      <c r="K10" s="67"/>
      <c r="L10" s="12"/>
      <c r="M10" s="12"/>
      <c r="N10" s="12"/>
      <c r="O10" s="12"/>
      <c r="P10" s="12"/>
      <c r="Q10" s="9"/>
      <c r="R10" s="9"/>
      <c r="S10" s="9"/>
      <c r="T10" s="9"/>
      <c r="U10" s="8"/>
      <c r="V10" s="8"/>
    </row>
    <row r="11" spans="2:22" ht="18" customHeight="1">
      <c r="B11" s="11" t="s">
        <v>128</v>
      </c>
      <c r="C11" s="11" t="s">
        <v>168</v>
      </c>
      <c r="D11" s="5" t="s">
        <v>9</v>
      </c>
      <c r="E11" s="5">
        <f>5.5*2</f>
        <v>11</v>
      </c>
      <c r="F11" s="5">
        <f>4*4</f>
        <v>16</v>
      </c>
      <c r="G11" s="74">
        <v>0</v>
      </c>
      <c r="H11" s="74">
        <v>0</v>
      </c>
      <c r="I11" s="28"/>
      <c r="J11" s="13">
        <f t="shared" si="0"/>
        <v>27</v>
      </c>
      <c r="K11" s="67"/>
      <c r="L11" s="12"/>
      <c r="M11" s="12"/>
      <c r="N11" s="12"/>
      <c r="O11" s="12"/>
      <c r="P11" s="12"/>
      <c r="Q11" s="9"/>
      <c r="R11" s="9"/>
      <c r="S11" s="9"/>
      <c r="T11" s="9"/>
      <c r="U11" s="8"/>
      <c r="V11" s="8"/>
    </row>
    <row r="12" spans="2:22" ht="18" customHeight="1">
      <c r="B12" s="11" t="s">
        <v>162</v>
      </c>
      <c r="C12" s="11" t="s">
        <v>163</v>
      </c>
      <c r="D12" s="5" t="s">
        <v>9</v>
      </c>
      <c r="E12" s="5">
        <f>2*3</f>
        <v>6</v>
      </c>
      <c r="F12" s="5">
        <f>2*4</f>
        <v>8</v>
      </c>
      <c r="G12" s="5">
        <f>4*3</f>
        <v>12</v>
      </c>
      <c r="H12" s="5">
        <v>0</v>
      </c>
      <c r="I12" s="28"/>
      <c r="J12" s="13">
        <f t="shared" si="0"/>
        <v>26</v>
      </c>
      <c r="K12" s="67"/>
      <c r="L12" s="12"/>
      <c r="M12" s="12"/>
      <c r="N12" s="12"/>
      <c r="O12" s="12"/>
      <c r="P12" s="12"/>
      <c r="Q12" s="9"/>
      <c r="R12" s="9"/>
      <c r="S12" s="9"/>
      <c r="T12" s="9"/>
      <c r="U12" s="8"/>
      <c r="V12" s="8"/>
    </row>
    <row r="13" spans="2:22" ht="18" customHeight="1">
      <c r="B13" s="11" t="s">
        <v>202</v>
      </c>
      <c r="C13" s="11" t="s">
        <v>199</v>
      </c>
      <c r="D13" s="5" t="s">
        <v>9</v>
      </c>
      <c r="E13" s="74">
        <v>0</v>
      </c>
      <c r="F13" s="74">
        <f>2.5*2</f>
        <v>5</v>
      </c>
      <c r="G13" s="74">
        <f>3*3</f>
        <v>9</v>
      </c>
      <c r="H13" s="74">
        <f>4*3</f>
        <v>12</v>
      </c>
      <c r="I13" s="94"/>
      <c r="J13" s="13">
        <f t="shared" si="0"/>
        <v>26</v>
      </c>
      <c r="K13" s="67"/>
      <c r="L13" s="12"/>
      <c r="M13" s="12"/>
      <c r="N13" s="12"/>
      <c r="O13" s="12"/>
      <c r="P13" s="12"/>
      <c r="Q13" s="9"/>
      <c r="R13" s="9"/>
      <c r="S13" s="9"/>
      <c r="T13" s="9"/>
      <c r="U13" s="8"/>
      <c r="V13" s="8"/>
    </row>
    <row r="14" spans="2:22" ht="18" customHeight="1">
      <c r="B14" s="11" t="s">
        <v>164</v>
      </c>
      <c r="C14" s="11" t="s">
        <v>155</v>
      </c>
      <c r="D14" s="74" t="s">
        <v>9</v>
      </c>
      <c r="E14" s="74">
        <f>2*2</f>
        <v>4</v>
      </c>
      <c r="F14" s="74">
        <f>3*2</f>
        <v>6</v>
      </c>
      <c r="G14" s="74">
        <f>3*3</f>
        <v>9</v>
      </c>
      <c r="H14" s="74">
        <f>2*3</f>
        <v>6</v>
      </c>
      <c r="I14" s="28"/>
      <c r="J14" s="13">
        <f t="shared" si="0"/>
        <v>21</v>
      </c>
      <c r="K14" s="67"/>
      <c r="L14" s="12"/>
      <c r="M14" s="12"/>
      <c r="N14" s="12"/>
      <c r="O14" s="12"/>
      <c r="P14" s="12"/>
      <c r="Q14" s="9"/>
      <c r="R14" s="9"/>
      <c r="S14" s="9"/>
      <c r="T14" s="9"/>
      <c r="U14" s="8"/>
      <c r="V14" s="8"/>
    </row>
    <row r="15" spans="2:22" ht="18" customHeight="1">
      <c r="B15" s="11" t="s">
        <v>121</v>
      </c>
      <c r="C15" s="11" t="s">
        <v>101</v>
      </c>
      <c r="D15" s="5" t="s">
        <v>10</v>
      </c>
      <c r="E15" s="5">
        <f>4*2</f>
        <v>8</v>
      </c>
      <c r="F15" s="5">
        <f>3*2</f>
        <v>6</v>
      </c>
      <c r="G15" s="5">
        <f>3.5*3</f>
        <v>10.5</v>
      </c>
      <c r="H15" s="5">
        <v>0</v>
      </c>
      <c r="I15" s="54"/>
      <c r="J15" s="13">
        <f t="shared" si="0"/>
        <v>24.5</v>
      </c>
      <c r="K15" s="67"/>
      <c r="L15" s="12"/>
      <c r="M15" s="12"/>
      <c r="N15" s="12"/>
      <c r="O15" s="12"/>
      <c r="P15" s="12"/>
      <c r="Q15" s="9"/>
      <c r="R15" s="9"/>
      <c r="S15" s="9"/>
      <c r="T15" s="9"/>
      <c r="U15" s="8"/>
      <c r="V15" s="8"/>
    </row>
    <row r="16" spans="2:22" ht="18" customHeight="1">
      <c r="B16" s="11" t="s">
        <v>171</v>
      </c>
      <c r="C16" s="11" t="s">
        <v>172</v>
      </c>
      <c r="D16" s="74" t="s">
        <v>10</v>
      </c>
      <c r="E16" s="74">
        <f>1.5*2</f>
        <v>3</v>
      </c>
      <c r="F16" s="74">
        <f>3*2</f>
        <v>6</v>
      </c>
      <c r="G16" s="74">
        <f>3*3</f>
        <v>9</v>
      </c>
      <c r="H16" s="74">
        <v>0</v>
      </c>
      <c r="I16" s="5"/>
      <c r="J16" s="13">
        <f t="shared" si="0"/>
        <v>18</v>
      </c>
      <c r="K16"/>
      <c r="L16" s="12"/>
      <c r="M16" s="12"/>
      <c r="N16" s="12"/>
      <c r="O16" s="12"/>
      <c r="P16" s="12"/>
      <c r="Q16" s="9"/>
      <c r="R16" s="9"/>
      <c r="S16" s="9"/>
      <c r="T16" s="9"/>
      <c r="U16" s="8"/>
      <c r="V16" s="8"/>
    </row>
    <row r="17" spans="2:22" ht="18" customHeight="1">
      <c r="B17" s="11" t="s">
        <v>132</v>
      </c>
      <c r="C17" s="11" t="s">
        <v>205</v>
      </c>
      <c r="D17" s="5" t="s">
        <v>9</v>
      </c>
      <c r="E17" s="74">
        <v>0</v>
      </c>
      <c r="F17" s="74">
        <v>0</v>
      </c>
      <c r="G17" s="74">
        <f>1.5*3</f>
        <v>4.5</v>
      </c>
      <c r="H17" s="74">
        <f>3*3</f>
        <v>9</v>
      </c>
      <c r="I17" s="74"/>
      <c r="J17" s="13">
        <f t="shared" si="0"/>
        <v>13.5</v>
      </c>
      <c r="K17"/>
      <c r="L17" s="12"/>
      <c r="M17" s="12"/>
      <c r="N17" s="12"/>
      <c r="O17" s="12"/>
      <c r="P17" s="12"/>
      <c r="Q17" s="9"/>
      <c r="R17" s="9"/>
      <c r="S17" s="9"/>
      <c r="T17" s="9"/>
      <c r="U17" s="8"/>
      <c r="V17" s="8"/>
    </row>
    <row r="18" spans="2:22" ht="18" customHeight="1">
      <c r="B18" s="11" t="s">
        <v>240</v>
      </c>
      <c r="C18" s="11" t="s">
        <v>241</v>
      </c>
      <c r="D18" s="5" t="s">
        <v>9</v>
      </c>
      <c r="E18" s="5">
        <v>0</v>
      </c>
      <c r="F18" s="5">
        <v>0</v>
      </c>
      <c r="G18" s="5">
        <v>0</v>
      </c>
      <c r="H18" s="5">
        <f>4.5*3</f>
        <v>13.5</v>
      </c>
      <c r="I18" s="5"/>
      <c r="J18" s="13">
        <f t="shared" si="0"/>
        <v>13.5</v>
      </c>
      <c r="K18"/>
      <c r="L18" s="12"/>
      <c r="M18" s="12"/>
      <c r="N18" s="12"/>
      <c r="O18" s="12"/>
      <c r="P18" s="12"/>
      <c r="Q18" s="8"/>
      <c r="R18" s="8"/>
      <c r="S18" s="8"/>
      <c r="T18" s="8"/>
      <c r="U18" s="8"/>
      <c r="V18" s="8"/>
    </row>
    <row r="19" spans="2:22" ht="18" customHeight="1">
      <c r="B19" s="11" t="s">
        <v>200</v>
      </c>
      <c r="C19" s="11" t="s">
        <v>201</v>
      </c>
      <c r="D19" s="5" t="s">
        <v>9</v>
      </c>
      <c r="E19" s="74">
        <v>0</v>
      </c>
      <c r="F19" s="74">
        <f>3*2</f>
        <v>6</v>
      </c>
      <c r="G19" s="74">
        <f>2*3</f>
        <v>6</v>
      </c>
      <c r="H19" s="74">
        <v>0</v>
      </c>
      <c r="I19" s="74"/>
      <c r="J19" s="13">
        <f t="shared" si="0"/>
        <v>12</v>
      </c>
      <c r="K19"/>
      <c r="L19" s="12"/>
      <c r="M19" s="12"/>
      <c r="N19" s="12"/>
      <c r="O19" s="12"/>
      <c r="P19" s="12"/>
      <c r="Q19" s="8"/>
      <c r="R19" s="8"/>
      <c r="S19" s="8"/>
      <c r="T19" s="8"/>
      <c r="U19" s="8"/>
      <c r="V19" s="8"/>
    </row>
    <row r="20" spans="2:22" ht="18" customHeight="1">
      <c r="B20" s="11" t="s">
        <v>226</v>
      </c>
      <c r="C20" s="11" t="s">
        <v>227</v>
      </c>
      <c r="D20" s="5" t="s">
        <v>9</v>
      </c>
      <c r="E20" s="74">
        <v>0</v>
      </c>
      <c r="F20" s="74">
        <v>0</v>
      </c>
      <c r="G20" s="74">
        <f>2*3</f>
        <v>6</v>
      </c>
      <c r="H20" s="74">
        <f>2*3</f>
        <v>6</v>
      </c>
      <c r="I20" s="74"/>
      <c r="J20" s="13">
        <f t="shared" si="0"/>
        <v>12</v>
      </c>
      <c r="K20"/>
      <c r="L20"/>
      <c r="M20"/>
      <c r="N20" s="12"/>
      <c r="O20" s="12"/>
      <c r="P20" s="12"/>
      <c r="Q20" s="8"/>
      <c r="R20" s="8"/>
      <c r="S20" s="8"/>
      <c r="T20" s="8"/>
      <c r="U20" s="8"/>
      <c r="V20" s="8"/>
    </row>
    <row r="21" spans="2:22" ht="18" customHeight="1">
      <c r="B21" s="11" t="s">
        <v>154</v>
      </c>
      <c r="C21" s="11" t="s">
        <v>113</v>
      </c>
      <c r="D21" s="74" t="s">
        <v>9</v>
      </c>
      <c r="E21" s="74">
        <f>3.5*3</f>
        <v>10.5</v>
      </c>
      <c r="F21" s="74">
        <v>0</v>
      </c>
      <c r="G21" s="74">
        <v>0</v>
      </c>
      <c r="H21" s="74">
        <v>0</v>
      </c>
      <c r="I21" s="5"/>
      <c r="J21" s="13">
        <f t="shared" si="0"/>
        <v>10.5</v>
      </c>
      <c r="K21"/>
      <c r="L21"/>
      <c r="M21"/>
      <c r="N21" s="12"/>
      <c r="O21" s="12"/>
      <c r="P21" s="12"/>
      <c r="Q21" s="8"/>
      <c r="R21" s="8"/>
      <c r="S21" s="8"/>
      <c r="T21" s="8"/>
      <c r="U21" s="8"/>
      <c r="V21" s="8"/>
    </row>
    <row r="22" spans="2:22" ht="18" customHeight="1">
      <c r="B22" s="11" t="s">
        <v>230</v>
      </c>
      <c r="C22" s="11" t="s">
        <v>231</v>
      </c>
      <c r="D22" s="5" t="s">
        <v>9</v>
      </c>
      <c r="E22" s="74">
        <v>0</v>
      </c>
      <c r="F22" s="74">
        <v>0</v>
      </c>
      <c r="G22" s="74">
        <f>3*3</f>
        <v>9</v>
      </c>
      <c r="H22" s="74">
        <v>0</v>
      </c>
      <c r="I22" s="74"/>
      <c r="J22" s="13">
        <f t="shared" si="0"/>
        <v>9</v>
      </c>
      <c r="K22"/>
      <c r="L22"/>
      <c r="M22"/>
      <c r="N22" s="12"/>
      <c r="O22" s="12"/>
      <c r="P22" s="12"/>
      <c r="Q22" s="8"/>
      <c r="R22" s="8"/>
      <c r="S22" s="8"/>
      <c r="T22" s="8"/>
      <c r="U22" s="8"/>
      <c r="V22" s="8"/>
    </row>
    <row r="23" spans="2:22" ht="18" customHeight="1">
      <c r="B23" s="11" t="s">
        <v>242</v>
      </c>
      <c r="C23" s="11" t="s">
        <v>243</v>
      </c>
      <c r="D23" s="5" t="s">
        <v>9</v>
      </c>
      <c r="E23" s="5">
        <v>0</v>
      </c>
      <c r="F23" s="5">
        <v>0</v>
      </c>
      <c r="G23" s="5">
        <v>0</v>
      </c>
      <c r="H23" s="5">
        <f>3*3</f>
        <v>9</v>
      </c>
      <c r="I23" s="5"/>
      <c r="J23" s="13">
        <f t="shared" si="0"/>
        <v>9</v>
      </c>
      <c r="K23"/>
      <c r="L23"/>
      <c r="M23"/>
      <c r="N23" s="12"/>
      <c r="O23" s="12"/>
      <c r="U23" s="8"/>
      <c r="V23" s="8"/>
    </row>
    <row r="24" spans="2:22" ht="18" customHeight="1">
      <c r="B24" s="11" t="s">
        <v>244</v>
      </c>
      <c r="C24" s="11" t="s">
        <v>245</v>
      </c>
      <c r="D24" s="5" t="s">
        <v>9</v>
      </c>
      <c r="E24" s="5">
        <v>0</v>
      </c>
      <c r="F24" s="5">
        <v>0</v>
      </c>
      <c r="G24" s="5">
        <v>0</v>
      </c>
      <c r="H24" s="5">
        <f>3*3</f>
        <v>9</v>
      </c>
      <c r="I24" s="5"/>
      <c r="J24" s="13">
        <f t="shared" si="0"/>
        <v>9</v>
      </c>
      <c r="K24"/>
      <c r="L24"/>
      <c r="M24"/>
      <c r="N24" s="12"/>
      <c r="O24" s="12"/>
      <c r="U24" s="8"/>
      <c r="V24" s="8"/>
    </row>
    <row r="25" spans="2:22" ht="18" customHeight="1">
      <c r="B25" s="11" t="s">
        <v>176</v>
      </c>
      <c r="C25" s="11" t="s">
        <v>177</v>
      </c>
      <c r="D25" s="5" t="s">
        <v>9</v>
      </c>
      <c r="E25" s="5">
        <f>2*3</f>
        <v>6</v>
      </c>
      <c r="F25" s="5">
        <f>0.5*4</f>
        <v>2</v>
      </c>
      <c r="G25" s="5">
        <v>0</v>
      </c>
      <c r="H25" s="5">
        <v>0</v>
      </c>
      <c r="I25" s="76"/>
      <c r="J25" s="13">
        <f t="shared" si="0"/>
        <v>8</v>
      </c>
      <c r="K25"/>
      <c r="L25"/>
      <c r="M25"/>
      <c r="N25" s="12"/>
      <c r="O25" s="12"/>
      <c r="U25" s="8"/>
      <c r="V25" s="8"/>
    </row>
    <row r="26" spans="2:22" ht="18" customHeight="1">
      <c r="B26" s="11" t="s">
        <v>122</v>
      </c>
      <c r="C26" s="11" t="s">
        <v>203</v>
      </c>
      <c r="D26" s="5" t="s">
        <v>9</v>
      </c>
      <c r="E26" s="74">
        <v>0</v>
      </c>
      <c r="F26" s="74">
        <f>1*2</f>
        <v>2</v>
      </c>
      <c r="G26" s="74">
        <f>1.5*3</f>
        <v>4.5</v>
      </c>
      <c r="H26" s="74">
        <v>0</v>
      </c>
      <c r="I26" s="74"/>
      <c r="J26" s="13">
        <f t="shared" si="0"/>
        <v>6.5</v>
      </c>
      <c r="K26"/>
      <c r="L26"/>
      <c r="M26"/>
      <c r="N26" s="12"/>
      <c r="O26" s="12"/>
      <c r="U26" s="8"/>
      <c r="V26" s="8"/>
    </row>
    <row r="27" spans="2:22" ht="18" customHeight="1">
      <c r="B27" s="11" t="s">
        <v>169</v>
      </c>
      <c r="C27" s="11" t="s">
        <v>170</v>
      </c>
      <c r="D27" s="73" t="s">
        <v>9</v>
      </c>
      <c r="E27" s="5">
        <f>3*2</f>
        <v>6</v>
      </c>
      <c r="F27" s="5">
        <v>0</v>
      </c>
      <c r="G27" s="5">
        <v>0</v>
      </c>
      <c r="H27" s="5">
        <v>0</v>
      </c>
      <c r="I27" s="5"/>
      <c r="J27" s="13">
        <f t="shared" si="0"/>
        <v>6</v>
      </c>
      <c r="K27"/>
      <c r="L27" s="12"/>
      <c r="M27" s="12"/>
      <c r="N27" s="12"/>
      <c r="O27" s="12"/>
      <c r="P27" s="26"/>
      <c r="Q27" s="26"/>
      <c r="R27" s="26"/>
      <c r="S27" s="26"/>
      <c r="T27" s="35"/>
      <c r="U27" s="8"/>
      <c r="V27" s="8"/>
    </row>
    <row r="28" spans="2:22" ht="18" customHeight="1">
      <c r="B28" s="11" t="s">
        <v>228</v>
      </c>
      <c r="C28" s="11" t="s">
        <v>229</v>
      </c>
      <c r="D28" s="5" t="s">
        <v>9</v>
      </c>
      <c r="E28" s="74">
        <v>0</v>
      </c>
      <c r="F28" s="74">
        <v>0</v>
      </c>
      <c r="G28" s="74">
        <f>2*3</f>
        <v>6</v>
      </c>
      <c r="H28" s="74">
        <v>0</v>
      </c>
      <c r="I28" s="74"/>
      <c r="J28" s="13">
        <f t="shared" si="0"/>
        <v>6</v>
      </c>
      <c r="K28" s="67"/>
      <c r="L28" s="12"/>
      <c r="M28" s="12"/>
      <c r="N28" s="12"/>
      <c r="O28" s="12"/>
      <c r="P28" s="26"/>
      <c r="Q28" s="26"/>
      <c r="R28" s="26"/>
      <c r="S28" s="26"/>
      <c r="T28" s="35"/>
      <c r="U28" s="8"/>
      <c r="V28" s="8"/>
    </row>
    <row r="29" spans="2:22" ht="18" customHeight="1">
      <c r="B29" s="11" t="s">
        <v>246</v>
      </c>
      <c r="C29" s="11" t="s">
        <v>247</v>
      </c>
      <c r="D29" s="5" t="s">
        <v>9</v>
      </c>
      <c r="E29" s="5">
        <v>0</v>
      </c>
      <c r="F29" s="5">
        <v>0</v>
      </c>
      <c r="G29" s="5">
        <v>0</v>
      </c>
      <c r="H29" s="5">
        <f>2*3</f>
        <v>6</v>
      </c>
      <c r="I29" s="5"/>
      <c r="J29" s="13">
        <f t="shared" si="0"/>
        <v>6</v>
      </c>
      <c r="K29" s="67"/>
      <c r="L29" s="12"/>
      <c r="M29" s="12"/>
      <c r="N29" s="12"/>
      <c r="O29" s="12"/>
      <c r="P29" s="8"/>
      <c r="Q29" s="8"/>
      <c r="R29" s="8"/>
      <c r="S29" s="8"/>
      <c r="T29" s="8"/>
      <c r="U29" s="8"/>
      <c r="V29" s="8"/>
    </row>
    <row r="30" spans="2:22" ht="18" customHeight="1">
      <c r="B30" s="11" t="s">
        <v>248</v>
      </c>
      <c r="C30" s="11" t="s">
        <v>249</v>
      </c>
      <c r="D30" s="5" t="s">
        <v>9</v>
      </c>
      <c r="E30" s="5">
        <v>0</v>
      </c>
      <c r="F30" s="5">
        <v>0</v>
      </c>
      <c r="G30" s="5">
        <v>0</v>
      </c>
      <c r="H30" s="5">
        <f>2*3</f>
        <v>6</v>
      </c>
      <c r="I30" s="5"/>
      <c r="J30" s="13">
        <f t="shared" si="0"/>
        <v>6</v>
      </c>
      <c r="K30" s="67"/>
      <c r="L30" s="12"/>
      <c r="M30" s="12"/>
      <c r="N30" s="12"/>
      <c r="O30" s="12"/>
      <c r="P30" s="8"/>
      <c r="Q30" s="8"/>
      <c r="R30" s="8"/>
      <c r="S30" s="8"/>
      <c r="T30" s="8"/>
      <c r="U30" s="8"/>
      <c r="V30" s="8"/>
    </row>
    <row r="31" spans="2:22" ht="18" customHeight="1">
      <c r="B31" s="11" t="s">
        <v>173</v>
      </c>
      <c r="C31" s="11" t="s">
        <v>174</v>
      </c>
      <c r="D31" s="5" t="s">
        <v>9</v>
      </c>
      <c r="E31" s="5">
        <f>1.5*2</f>
        <v>3</v>
      </c>
      <c r="F31" s="5">
        <v>0</v>
      </c>
      <c r="G31" s="5">
        <v>0</v>
      </c>
      <c r="H31" s="5">
        <v>0</v>
      </c>
      <c r="I31" s="5"/>
      <c r="J31" s="13">
        <f t="shared" si="0"/>
        <v>3</v>
      </c>
      <c r="K31" s="67"/>
      <c r="L31" s="12"/>
      <c r="M31" s="12"/>
      <c r="N31" s="12"/>
      <c r="O31" s="12"/>
      <c r="P31" s="8"/>
      <c r="Q31" s="8"/>
      <c r="R31" s="8"/>
      <c r="S31" s="8"/>
      <c r="T31" s="8"/>
      <c r="U31" s="8"/>
      <c r="V31" s="8"/>
    </row>
    <row r="32" spans="2:22" ht="18" customHeight="1">
      <c r="B32" s="32" t="s">
        <v>109</v>
      </c>
      <c r="C32" s="32" t="s">
        <v>178</v>
      </c>
      <c r="D32" s="5" t="s">
        <v>9</v>
      </c>
      <c r="E32" s="5">
        <f>1*3</f>
        <v>3</v>
      </c>
      <c r="F32" s="5">
        <v>0</v>
      </c>
      <c r="G32" s="5">
        <v>0</v>
      </c>
      <c r="H32" s="5">
        <v>0</v>
      </c>
      <c r="I32" s="76"/>
      <c r="J32" s="13">
        <f t="shared" si="0"/>
        <v>3</v>
      </c>
      <c r="K32" s="67"/>
      <c r="L32" s="12"/>
      <c r="M32" s="12"/>
      <c r="N32" s="12"/>
      <c r="O32" s="12"/>
      <c r="P32" s="8"/>
      <c r="Q32" s="8"/>
      <c r="R32" s="8"/>
      <c r="S32" s="8"/>
      <c r="T32" s="8"/>
      <c r="U32" s="8"/>
      <c r="V32" s="8"/>
    </row>
    <row r="33" spans="2:22" ht="18" customHeight="1">
      <c r="B33" s="11" t="s">
        <v>145</v>
      </c>
      <c r="C33" s="11" t="s">
        <v>250</v>
      </c>
      <c r="D33" s="5" t="s">
        <v>9</v>
      </c>
      <c r="E33" s="5">
        <v>0</v>
      </c>
      <c r="F33" s="5">
        <v>0</v>
      </c>
      <c r="G33" s="5">
        <v>0</v>
      </c>
      <c r="H33" s="5">
        <f>0*3</f>
        <v>0</v>
      </c>
      <c r="I33" s="5"/>
      <c r="J33" s="13">
        <f t="shared" si="0"/>
        <v>0</v>
      </c>
      <c r="K33" s="67"/>
      <c r="L33" s="12"/>
      <c r="M33" s="12"/>
      <c r="N33" s="12"/>
      <c r="O33" s="12"/>
      <c r="P33" s="8"/>
      <c r="Q33" s="8"/>
      <c r="R33" s="8"/>
      <c r="S33" s="8"/>
      <c r="T33" s="8"/>
      <c r="U33" s="8"/>
      <c r="V33" s="8"/>
    </row>
    <row r="34" spans="2:22" ht="18" customHeight="1">
      <c r="B34" s="12"/>
      <c r="C34" s="12"/>
      <c r="D34" s="12"/>
      <c r="E34" s="12"/>
      <c r="F34" s="12"/>
      <c r="G34" s="12"/>
      <c r="H34" s="12"/>
      <c r="I34" s="12"/>
      <c r="J34" s="12"/>
      <c r="K34" s="67"/>
      <c r="L34" s="12"/>
      <c r="M34" s="12"/>
      <c r="N34" s="12"/>
      <c r="O34" s="12"/>
      <c r="P34" s="8"/>
      <c r="Q34" s="8"/>
      <c r="R34" s="8"/>
      <c r="S34" s="8"/>
      <c r="T34" s="8"/>
      <c r="U34" s="8"/>
      <c r="V34" s="8"/>
    </row>
    <row r="35" spans="2:22" ht="12.75">
      <c r="B35" s="12"/>
      <c r="C35" s="12"/>
      <c r="D35" s="12"/>
      <c r="E35" s="12"/>
      <c r="F35" s="12"/>
      <c r="G35" s="12"/>
      <c r="H35" s="12"/>
      <c r="I35" s="12"/>
      <c r="J35" s="12"/>
      <c r="K35" s="67"/>
      <c r="L35" s="12"/>
      <c r="M35" s="12"/>
      <c r="N35" s="12"/>
      <c r="O35" s="12"/>
      <c r="P35" s="8"/>
      <c r="Q35" s="8"/>
      <c r="R35" s="8"/>
      <c r="S35" s="8"/>
      <c r="T35" s="8"/>
      <c r="U35" s="8"/>
      <c r="V35" s="8"/>
    </row>
    <row r="36" spans="12:22" ht="12.75">
      <c r="L36" s="46"/>
      <c r="M36" s="8"/>
      <c r="N36" s="8"/>
      <c r="O36" s="8"/>
      <c r="P36" s="8"/>
      <c r="Q36" s="8"/>
      <c r="R36" s="8"/>
      <c r="S36" s="8"/>
      <c r="T36" s="8"/>
      <c r="U36" s="8"/>
      <c r="V36" s="8"/>
    </row>
  </sheetData>
  <sheetProtection/>
  <mergeCells count="1">
    <mergeCell ref="C1:I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58"/>
  <sheetViews>
    <sheetView zoomScale="90" zoomScaleNormal="90" zoomScalePageLayoutView="0" workbookViewId="0" topLeftCell="A1">
      <selection activeCell="M7" sqref="M7:N7"/>
    </sheetView>
  </sheetViews>
  <sheetFormatPr defaultColWidth="9.140625" defaultRowHeight="12.75"/>
  <cols>
    <col min="1" max="1" width="5.140625" style="0" customWidth="1"/>
    <col min="2" max="2" width="16.57421875" style="7" customWidth="1"/>
    <col min="3" max="3" width="22.57421875" style="7" customWidth="1"/>
    <col min="4" max="4" width="7.140625" style="7" customWidth="1"/>
    <col min="5" max="6" width="7.7109375" style="7" customWidth="1"/>
    <col min="7" max="7" width="7.140625" style="7" customWidth="1"/>
    <col min="8" max="9" width="7.7109375" style="7" customWidth="1"/>
    <col min="10" max="11" width="9.140625" style="7" customWidth="1"/>
    <col min="12" max="12" width="11.140625" style="45" customWidth="1"/>
    <col min="13" max="13" width="12.140625" style="7" customWidth="1"/>
    <col min="14" max="16384" width="9.140625" style="7" customWidth="1"/>
  </cols>
  <sheetData>
    <row r="1" spans="2:44" ht="38.25" customHeight="1">
      <c r="B1" s="89"/>
      <c r="C1" s="105" t="s">
        <v>179</v>
      </c>
      <c r="D1" s="105"/>
      <c r="E1" s="105"/>
      <c r="F1" s="105"/>
      <c r="G1" s="105"/>
      <c r="H1" s="105"/>
      <c r="I1" s="105"/>
      <c r="J1" s="6"/>
      <c r="K1" s="12"/>
      <c r="L1" s="83"/>
      <c r="M1" s="70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2:44" ht="18" customHeight="1" thickBot="1">
      <c r="B2" s="17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42</v>
      </c>
      <c r="H2" s="15" t="s">
        <v>43</v>
      </c>
      <c r="I2" s="15" t="s">
        <v>7</v>
      </c>
      <c r="J2" s="16" t="s">
        <v>8</v>
      </c>
      <c r="K2" s="12"/>
      <c r="L2" s="84"/>
      <c r="M2" s="70" t="s">
        <v>267</v>
      </c>
      <c r="N2" s="102" t="s">
        <v>56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2:44" ht="18" customHeight="1">
      <c r="B3" s="31" t="s">
        <v>48</v>
      </c>
      <c r="C3" s="31" t="s">
        <v>49</v>
      </c>
      <c r="D3" s="28" t="s">
        <v>10</v>
      </c>
      <c r="E3" s="28">
        <f>3*5.5</f>
        <v>16.5</v>
      </c>
      <c r="F3" s="28">
        <f>4*6.5</f>
        <v>26</v>
      </c>
      <c r="G3" s="28">
        <f>5.5*5.5</f>
        <v>30.25</v>
      </c>
      <c r="H3" s="28">
        <f>4*5.5</f>
        <v>22</v>
      </c>
      <c r="I3" s="28"/>
      <c r="J3" s="13">
        <f aca="true" t="shared" si="0" ref="J3:J34">SUM(E3:I3)-SMALL(E3:I3,1)</f>
        <v>78.25</v>
      </c>
      <c r="K3" s="12"/>
      <c r="L3" s="12"/>
      <c r="M3" s="35">
        <v>6</v>
      </c>
      <c r="N3" s="84">
        <v>2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2:44" ht="18" customHeight="1">
      <c r="B4" s="11" t="s">
        <v>80</v>
      </c>
      <c r="C4" s="11" t="s">
        <v>79</v>
      </c>
      <c r="D4" s="5" t="s">
        <v>10</v>
      </c>
      <c r="E4" s="5">
        <f>4.5*4</f>
        <v>18</v>
      </c>
      <c r="F4" s="5">
        <f>2.5*6.5</f>
        <v>16.25</v>
      </c>
      <c r="G4" s="5">
        <f>5*3</f>
        <v>15</v>
      </c>
      <c r="H4" s="5">
        <f>3*5.5</f>
        <v>16.5</v>
      </c>
      <c r="I4" s="28"/>
      <c r="J4" s="13">
        <f t="shared" si="0"/>
        <v>50.75</v>
      </c>
      <c r="K4" s="12"/>
      <c r="L4" s="88"/>
      <c r="M4" s="103">
        <v>12</v>
      </c>
      <c r="N4" s="84">
        <v>3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2:44" ht="18" customHeight="1">
      <c r="B5" s="11" t="s">
        <v>83</v>
      </c>
      <c r="C5" s="11" t="s">
        <v>47</v>
      </c>
      <c r="D5" s="5" t="s">
        <v>10</v>
      </c>
      <c r="E5" s="5">
        <f>4.5*4</f>
        <v>18</v>
      </c>
      <c r="F5" s="5">
        <f>3.5*4</f>
        <v>14</v>
      </c>
      <c r="G5" s="5">
        <f>4*3</f>
        <v>12</v>
      </c>
      <c r="H5" s="5">
        <f>6*3</f>
        <v>18</v>
      </c>
      <c r="I5" s="28"/>
      <c r="J5" s="13">
        <f t="shared" si="0"/>
        <v>50</v>
      </c>
      <c r="K5" s="12"/>
      <c r="L5" s="88"/>
      <c r="M5" s="103">
        <v>18</v>
      </c>
      <c r="N5" s="84">
        <v>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2:44" ht="18" customHeight="1">
      <c r="B6" s="11" t="s">
        <v>100</v>
      </c>
      <c r="C6" s="11" t="s">
        <v>101</v>
      </c>
      <c r="D6" s="5" t="s">
        <v>9</v>
      </c>
      <c r="E6" s="5">
        <f>3.5*4</f>
        <v>14</v>
      </c>
      <c r="F6" s="5">
        <f>3*4</f>
        <v>12</v>
      </c>
      <c r="G6" s="5">
        <f>5.5*3</f>
        <v>16.5</v>
      </c>
      <c r="H6" s="5">
        <v>0</v>
      </c>
      <c r="I6" s="28"/>
      <c r="J6" s="13">
        <f t="shared" si="0"/>
        <v>42.5</v>
      </c>
      <c r="K6" s="12"/>
      <c r="L6" s="88"/>
      <c r="M6" s="84">
        <v>24</v>
      </c>
      <c r="N6" s="84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2:44" ht="18" customHeight="1">
      <c r="B7" s="11" t="s">
        <v>123</v>
      </c>
      <c r="C7" s="11" t="s">
        <v>124</v>
      </c>
      <c r="D7" s="5" t="s">
        <v>9</v>
      </c>
      <c r="E7" s="5">
        <f>3*4</f>
        <v>12</v>
      </c>
      <c r="F7" s="5">
        <f>3.5*4</f>
        <v>14</v>
      </c>
      <c r="G7" s="5">
        <f>3.5*3</f>
        <v>10.5</v>
      </c>
      <c r="H7" s="5">
        <f>3.5*3</f>
        <v>10.5</v>
      </c>
      <c r="I7" s="28"/>
      <c r="J7" s="13">
        <f t="shared" si="0"/>
        <v>36.5</v>
      </c>
      <c r="K7" s="12"/>
      <c r="L7" s="70">
        <v>32</v>
      </c>
      <c r="M7" s="84"/>
      <c r="N7" s="84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2:44" ht="18" customHeight="1">
      <c r="B8" s="11" t="s">
        <v>211</v>
      </c>
      <c r="C8" s="91" t="s">
        <v>213</v>
      </c>
      <c r="D8" s="5" t="s">
        <v>9</v>
      </c>
      <c r="E8" s="5">
        <v>0</v>
      </c>
      <c r="F8" s="74">
        <f>3.5*4</f>
        <v>14</v>
      </c>
      <c r="G8" s="74">
        <f>3.5*3</f>
        <v>10.5</v>
      </c>
      <c r="H8" s="74">
        <f>4*3</f>
        <v>12</v>
      </c>
      <c r="I8" s="94"/>
      <c r="J8" s="13">
        <f t="shared" si="0"/>
        <v>36.5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2:44" ht="18" customHeight="1">
      <c r="B9" s="11" t="s">
        <v>180</v>
      </c>
      <c r="C9" s="11" t="s">
        <v>151</v>
      </c>
      <c r="D9" s="5" t="s">
        <v>10</v>
      </c>
      <c r="E9" s="5">
        <f>3*4</f>
        <v>12</v>
      </c>
      <c r="F9" s="5">
        <f>3.5*4</f>
        <v>14</v>
      </c>
      <c r="G9" s="5">
        <f>2.5*3</f>
        <v>7.5</v>
      </c>
      <c r="H9" s="5">
        <f>3*3</f>
        <v>9</v>
      </c>
      <c r="I9" s="28"/>
      <c r="J9" s="13">
        <f t="shared" si="0"/>
        <v>35</v>
      </c>
      <c r="K9" s="12"/>
      <c r="L9" s="37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2:44" ht="18" customHeight="1">
      <c r="B10" s="11" t="s">
        <v>115</v>
      </c>
      <c r="C10" s="11" t="s">
        <v>116</v>
      </c>
      <c r="D10" s="5" t="s">
        <v>9</v>
      </c>
      <c r="E10" s="5">
        <f>3.5*4</f>
        <v>14</v>
      </c>
      <c r="F10" s="5">
        <v>0</v>
      </c>
      <c r="G10" s="5">
        <f>4*3</f>
        <v>12</v>
      </c>
      <c r="H10" s="5">
        <f>3*3</f>
        <v>9</v>
      </c>
      <c r="I10" s="28"/>
      <c r="J10" s="13">
        <f t="shared" si="0"/>
        <v>35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2:44" ht="18" customHeight="1">
      <c r="B11" s="11" t="s">
        <v>149</v>
      </c>
      <c r="C11" s="11" t="s">
        <v>141</v>
      </c>
      <c r="D11" s="5" t="s">
        <v>9</v>
      </c>
      <c r="E11" s="5">
        <f>3*4</f>
        <v>12</v>
      </c>
      <c r="F11" s="5">
        <f>1.5*4</f>
        <v>6</v>
      </c>
      <c r="G11" s="5">
        <f>3.5*3</f>
        <v>10.5</v>
      </c>
      <c r="H11" s="5">
        <f>4*3</f>
        <v>12</v>
      </c>
      <c r="I11" s="28"/>
      <c r="J11" s="13">
        <f t="shared" si="0"/>
        <v>34.5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2:44" ht="18" customHeight="1">
      <c r="B12" s="11" t="s">
        <v>122</v>
      </c>
      <c r="C12" s="11" t="s">
        <v>12</v>
      </c>
      <c r="D12" s="5" t="s">
        <v>9</v>
      </c>
      <c r="E12" s="5">
        <f>3.5*4</f>
        <v>14</v>
      </c>
      <c r="F12" s="5">
        <f>2*4</f>
        <v>8</v>
      </c>
      <c r="G12" s="5">
        <f>4*3</f>
        <v>12</v>
      </c>
      <c r="H12" s="5">
        <v>0</v>
      </c>
      <c r="I12" s="28"/>
      <c r="J12" s="13">
        <f t="shared" si="0"/>
        <v>34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2:44" ht="18" customHeight="1">
      <c r="B13" s="11" t="s">
        <v>181</v>
      </c>
      <c r="C13" s="11" t="s">
        <v>182</v>
      </c>
      <c r="D13" s="5" t="s">
        <v>9</v>
      </c>
      <c r="E13" s="5">
        <f>2*4</f>
        <v>8</v>
      </c>
      <c r="F13" s="5">
        <v>0</v>
      </c>
      <c r="G13" s="5">
        <f>3.5*3</f>
        <v>10.5</v>
      </c>
      <c r="H13" s="5">
        <f>3.5*3</f>
        <v>10.5</v>
      </c>
      <c r="I13" s="28"/>
      <c r="J13" s="13">
        <f t="shared" si="0"/>
        <v>29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2:44" ht="18" customHeight="1">
      <c r="B14" s="11" t="s">
        <v>98</v>
      </c>
      <c r="C14" s="11" t="s">
        <v>99</v>
      </c>
      <c r="D14" s="5" t="s">
        <v>9</v>
      </c>
      <c r="E14" s="5">
        <f>3.5*2</f>
        <v>7</v>
      </c>
      <c r="F14" s="5">
        <f>3*2</f>
        <v>6</v>
      </c>
      <c r="G14" s="5">
        <f>3*3</f>
        <v>9</v>
      </c>
      <c r="H14" s="5">
        <f>4*3</f>
        <v>12</v>
      </c>
      <c r="I14" s="28"/>
      <c r="J14" s="13">
        <f t="shared" si="0"/>
        <v>28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2:44" ht="18" customHeight="1">
      <c r="B15" s="11" t="s">
        <v>50</v>
      </c>
      <c r="C15" s="11" t="s">
        <v>147</v>
      </c>
      <c r="D15" s="5" t="s">
        <v>9</v>
      </c>
      <c r="E15" s="5">
        <f>3*3</f>
        <v>9</v>
      </c>
      <c r="F15" s="5">
        <f>4.5*2</f>
        <v>9</v>
      </c>
      <c r="G15" s="5">
        <f>3*3</f>
        <v>9</v>
      </c>
      <c r="H15" s="5">
        <v>0</v>
      </c>
      <c r="I15" s="28"/>
      <c r="J15" s="13">
        <f t="shared" si="0"/>
        <v>27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2:44" ht="18" customHeight="1">
      <c r="B16" s="11" t="s">
        <v>110</v>
      </c>
      <c r="C16" s="11" t="s">
        <v>111</v>
      </c>
      <c r="D16" s="5" t="s">
        <v>9</v>
      </c>
      <c r="E16" s="5">
        <f>2.5*4</f>
        <v>10</v>
      </c>
      <c r="F16" s="5">
        <f>2*4</f>
        <v>8</v>
      </c>
      <c r="G16" s="5">
        <f>2*3</f>
        <v>6</v>
      </c>
      <c r="H16" s="5">
        <f>2.5*3</f>
        <v>7.5</v>
      </c>
      <c r="I16" s="28"/>
      <c r="J16" s="13">
        <f t="shared" si="0"/>
        <v>25.5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2:44" ht="18" customHeight="1">
      <c r="B17" s="32" t="s">
        <v>150</v>
      </c>
      <c r="C17" s="32" t="s">
        <v>151</v>
      </c>
      <c r="D17" s="5" t="s">
        <v>9</v>
      </c>
      <c r="E17" s="5">
        <f>4*2</f>
        <v>8</v>
      </c>
      <c r="F17" s="5">
        <f>4*2</f>
        <v>8</v>
      </c>
      <c r="G17" s="5">
        <f>3*3</f>
        <v>9</v>
      </c>
      <c r="H17" s="5">
        <v>0</v>
      </c>
      <c r="I17" s="28"/>
      <c r="J17" s="13">
        <f t="shared" si="0"/>
        <v>25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2:44" ht="18" customHeight="1">
      <c r="B18" s="11" t="s">
        <v>210</v>
      </c>
      <c r="C18" s="91" t="s">
        <v>212</v>
      </c>
      <c r="D18" s="5" t="s">
        <v>10</v>
      </c>
      <c r="E18" s="74">
        <v>0</v>
      </c>
      <c r="F18" s="74">
        <f>4*4</f>
        <v>16</v>
      </c>
      <c r="G18" s="74">
        <v>0</v>
      </c>
      <c r="H18" s="74">
        <f>3*3</f>
        <v>9</v>
      </c>
      <c r="I18" s="94"/>
      <c r="J18" s="13">
        <f t="shared" si="0"/>
        <v>25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2:44" ht="18" customHeight="1">
      <c r="B19" s="32" t="s">
        <v>94</v>
      </c>
      <c r="C19" s="32" t="s">
        <v>92</v>
      </c>
      <c r="D19" s="5" t="s">
        <v>9</v>
      </c>
      <c r="E19" s="5">
        <f>4*2</f>
        <v>8</v>
      </c>
      <c r="F19" s="5">
        <f>3.5*2</f>
        <v>7</v>
      </c>
      <c r="G19" s="5">
        <f>2*3</f>
        <v>6</v>
      </c>
      <c r="H19" s="5">
        <f>3*3</f>
        <v>9</v>
      </c>
      <c r="I19" s="5"/>
      <c r="J19" s="13">
        <f t="shared" si="0"/>
        <v>24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2:44" ht="18" customHeight="1">
      <c r="B20" s="11" t="s">
        <v>83</v>
      </c>
      <c r="C20" s="11" t="s">
        <v>125</v>
      </c>
      <c r="D20" s="5" t="s">
        <v>10</v>
      </c>
      <c r="E20" s="5">
        <f>3*4</f>
        <v>12</v>
      </c>
      <c r="F20" s="5">
        <f>2*4</f>
        <v>8</v>
      </c>
      <c r="G20" s="5">
        <v>0</v>
      </c>
      <c r="H20" s="5">
        <v>0</v>
      </c>
      <c r="I20" s="5"/>
      <c r="J20" s="13">
        <f t="shared" si="0"/>
        <v>20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2:44" ht="18" customHeight="1">
      <c r="B21" s="11" t="s">
        <v>139</v>
      </c>
      <c r="C21" s="11" t="s">
        <v>148</v>
      </c>
      <c r="D21" s="5" t="s">
        <v>9</v>
      </c>
      <c r="E21" s="5">
        <f>3.5*2</f>
        <v>7</v>
      </c>
      <c r="F21" s="5">
        <v>0</v>
      </c>
      <c r="G21" s="5">
        <f>1.5*3</f>
        <v>4.5</v>
      </c>
      <c r="H21" s="5">
        <f>2.5*3</f>
        <v>7.5</v>
      </c>
      <c r="I21" s="5"/>
      <c r="J21" s="13">
        <f t="shared" si="0"/>
        <v>19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2:44" ht="18" customHeight="1">
      <c r="B22" s="11" t="s">
        <v>208</v>
      </c>
      <c r="C22" s="11" t="s">
        <v>209</v>
      </c>
      <c r="D22" s="5" t="s">
        <v>9</v>
      </c>
      <c r="E22" s="74">
        <v>0</v>
      </c>
      <c r="F22" s="74">
        <f>3*2</f>
        <v>6</v>
      </c>
      <c r="G22" s="74">
        <f>2*3</f>
        <v>6</v>
      </c>
      <c r="H22" s="74">
        <v>0</v>
      </c>
      <c r="I22" s="74"/>
      <c r="J22" s="13">
        <f t="shared" si="0"/>
        <v>12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2:44" ht="18" customHeight="1">
      <c r="B23" s="11" t="s">
        <v>83</v>
      </c>
      <c r="C23" s="11" t="s">
        <v>127</v>
      </c>
      <c r="D23" s="5" t="s">
        <v>10</v>
      </c>
      <c r="E23" s="5">
        <f>1*2</f>
        <v>2</v>
      </c>
      <c r="F23" s="5">
        <v>0</v>
      </c>
      <c r="G23" s="5">
        <f>3*3</f>
        <v>9</v>
      </c>
      <c r="H23" s="5">
        <v>0</v>
      </c>
      <c r="I23" s="5"/>
      <c r="J23" s="13">
        <f t="shared" si="0"/>
        <v>11</v>
      </c>
      <c r="K2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2:44" ht="18" customHeight="1">
      <c r="B24" s="11" t="s">
        <v>206</v>
      </c>
      <c r="C24" s="11" t="s">
        <v>207</v>
      </c>
      <c r="D24" s="5" t="s">
        <v>9</v>
      </c>
      <c r="E24" s="74">
        <v>0</v>
      </c>
      <c r="F24" s="74">
        <f>3*2</f>
        <v>6</v>
      </c>
      <c r="G24" s="74">
        <f>1*3</f>
        <v>3</v>
      </c>
      <c r="H24" s="74">
        <v>0</v>
      </c>
      <c r="I24" s="74"/>
      <c r="J24" s="13">
        <f t="shared" si="0"/>
        <v>9</v>
      </c>
      <c r="K2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2:44" ht="18" customHeight="1">
      <c r="B25" s="11" t="s">
        <v>132</v>
      </c>
      <c r="C25" s="11" t="s">
        <v>152</v>
      </c>
      <c r="D25" s="5" t="s">
        <v>9</v>
      </c>
      <c r="E25" s="5">
        <f>2*4</f>
        <v>8</v>
      </c>
      <c r="F25" s="5">
        <v>0</v>
      </c>
      <c r="G25" s="5">
        <v>0</v>
      </c>
      <c r="H25" s="5">
        <v>0</v>
      </c>
      <c r="I25" s="5"/>
      <c r="J25" s="13">
        <f t="shared" si="0"/>
        <v>8</v>
      </c>
      <c r="K2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2:44" ht="18" customHeight="1">
      <c r="B26" s="11" t="s">
        <v>188</v>
      </c>
      <c r="C26" s="91" t="s">
        <v>214</v>
      </c>
      <c r="D26" s="5" t="s">
        <v>9</v>
      </c>
      <c r="E26" s="5">
        <v>0</v>
      </c>
      <c r="F26" s="74">
        <f>1.5*4</f>
        <v>6</v>
      </c>
      <c r="G26" s="74">
        <v>0</v>
      </c>
      <c r="H26" s="74">
        <v>0</v>
      </c>
      <c r="I26" s="74"/>
      <c r="J26" s="13">
        <f t="shared" si="0"/>
        <v>6</v>
      </c>
      <c r="K26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2:44" ht="18" customHeight="1">
      <c r="B27" s="32" t="s">
        <v>232</v>
      </c>
      <c r="C27" s="32" t="s">
        <v>233</v>
      </c>
      <c r="D27" s="5" t="s">
        <v>10</v>
      </c>
      <c r="E27" s="5">
        <v>0</v>
      </c>
      <c r="F27" s="74">
        <v>0</v>
      </c>
      <c r="G27" s="74">
        <f>2*3</f>
        <v>6</v>
      </c>
      <c r="H27" s="74">
        <v>0</v>
      </c>
      <c r="I27" s="74"/>
      <c r="J27" s="13">
        <f t="shared" si="0"/>
        <v>6</v>
      </c>
      <c r="K27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2:44" ht="18" customHeight="1">
      <c r="B28" s="11" t="s">
        <v>251</v>
      </c>
      <c r="C28" s="11" t="s">
        <v>252</v>
      </c>
      <c r="D28" s="5" t="s">
        <v>9</v>
      </c>
      <c r="E28" s="74">
        <v>0</v>
      </c>
      <c r="F28" s="74">
        <v>0</v>
      </c>
      <c r="G28" s="74">
        <v>0</v>
      </c>
      <c r="H28" s="74">
        <f>2*3</f>
        <v>6</v>
      </c>
      <c r="I28" s="74"/>
      <c r="J28" s="13">
        <f t="shared" si="0"/>
        <v>6</v>
      </c>
      <c r="K28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2:44" ht="18" customHeight="1">
      <c r="B29" s="11" t="s">
        <v>50</v>
      </c>
      <c r="C29" s="11" t="s">
        <v>253</v>
      </c>
      <c r="D29" s="5" t="s">
        <v>9</v>
      </c>
      <c r="E29" s="74">
        <v>0</v>
      </c>
      <c r="F29" s="74">
        <v>0</v>
      </c>
      <c r="G29" s="74">
        <v>0</v>
      </c>
      <c r="H29" s="74">
        <f>2*3</f>
        <v>6</v>
      </c>
      <c r="I29" s="74"/>
      <c r="J29" s="13">
        <f t="shared" si="0"/>
        <v>6</v>
      </c>
      <c r="K29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2:44" ht="18" customHeight="1">
      <c r="B30" s="11" t="s">
        <v>11</v>
      </c>
      <c r="C30" s="11" t="s">
        <v>254</v>
      </c>
      <c r="D30" s="5" t="s">
        <v>9</v>
      </c>
      <c r="E30" s="74">
        <v>0</v>
      </c>
      <c r="F30" s="74">
        <v>0</v>
      </c>
      <c r="G30" s="74">
        <v>0</v>
      </c>
      <c r="H30" s="74">
        <f>2*3</f>
        <v>6</v>
      </c>
      <c r="I30" s="74"/>
      <c r="J30" s="13">
        <f t="shared" si="0"/>
        <v>6</v>
      </c>
      <c r="K30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2:44" ht="18" customHeight="1">
      <c r="B31" s="11" t="s">
        <v>255</v>
      </c>
      <c r="C31" s="11" t="s">
        <v>256</v>
      </c>
      <c r="D31" s="5" t="s">
        <v>10</v>
      </c>
      <c r="E31" s="74">
        <v>0</v>
      </c>
      <c r="F31" s="74">
        <v>0</v>
      </c>
      <c r="G31" s="74">
        <v>0</v>
      </c>
      <c r="H31" s="74">
        <f>2*3</f>
        <v>6</v>
      </c>
      <c r="I31" s="74"/>
      <c r="J31" s="13">
        <f t="shared" si="0"/>
        <v>6</v>
      </c>
      <c r="K3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2:44" ht="18" customHeight="1">
      <c r="B32" s="11" t="s">
        <v>156</v>
      </c>
      <c r="C32" s="11" t="s">
        <v>135</v>
      </c>
      <c r="D32" s="5" t="s">
        <v>9</v>
      </c>
      <c r="E32" s="5">
        <f>2*2</f>
        <v>4</v>
      </c>
      <c r="F32" s="5">
        <v>0</v>
      </c>
      <c r="G32" s="5">
        <v>0</v>
      </c>
      <c r="H32" s="5">
        <v>0</v>
      </c>
      <c r="I32" s="5"/>
      <c r="J32" s="13">
        <f t="shared" si="0"/>
        <v>4</v>
      </c>
      <c r="K3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2:44" ht="18" customHeight="1">
      <c r="B33" s="11" t="s">
        <v>258</v>
      </c>
      <c r="C33" s="11" t="s">
        <v>250</v>
      </c>
      <c r="D33" s="5" t="s">
        <v>10</v>
      </c>
      <c r="E33" s="74">
        <v>0</v>
      </c>
      <c r="F33" s="74">
        <v>0</v>
      </c>
      <c r="G33" s="74">
        <v>0</v>
      </c>
      <c r="H33" s="74">
        <f>1*3</f>
        <v>3</v>
      </c>
      <c r="I33" s="74"/>
      <c r="J33" s="13">
        <f t="shared" si="0"/>
        <v>3</v>
      </c>
      <c r="K3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2:44" ht="18" customHeight="1">
      <c r="B34" s="11" t="s">
        <v>12</v>
      </c>
      <c r="C34" s="11" t="s">
        <v>257</v>
      </c>
      <c r="D34" s="5" t="s">
        <v>9</v>
      </c>
      <c r="E34" s="74">
        <v>0</v>
      </c>
      <c r="F34" s="74">
        <v>0</v>
      </c>
      <c r="G34" s="74">
        <v>0</v>
      </c>
      <c r="H34" s="74">
        <f>0.5*3</f>
        <v>1.5</v>
      </c>
      <c r="I34" s="74"/>
      <c r="J34" s="13">
        <f t="shared" si="0"/>
        <v>1.5</v>
      </c>
      <c r="K34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2:44" ht="19.5" customHeight="1">
      <c r="B35"/>
      <c r="C35"/>
      <c r="D35"/>
      <c r="E35"/>
      <c r="F35"/>
      <c r="G35"/>
      <c r="H35"/>
      <c r="I35"/>
      <c r="J35"/>
      <c r="K35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2:44" ht="19.5" customHeight="1">
      <c r="B36"/>
      <c r="C36"/>
      <c r="D36"/>
      <c r="E36"/>
      <c r="F36"/>
      <c r="G36"/>
      <c r="H36"/>
      <c r="I36"/>
      <c r="J36"/>
      <c r="K3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2:44" ht="19.5" customHeight="1">
      <c r="B37"/>
      <c r="C37"/>
      <c r="D37"/>
      <c r="E37"/>
      <c r="F37"/>
      <c r="G37"/>
      <c r="H37"/>
      <c r="I37"/>
      <c r="J37"/>
      <c r="K3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2:44" ht="19.5" customHeight="1">
      <c r="B38"/>
      <c r="C38"/>
      <c r="D38"/>
      <c r="E38"/>
      <c r="F38"/>
      <c r="G38"/>
      <c r="H38"/>
      <c r="I38"/>
      <c r="J38"/>
      <c r="K38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2:44" ht="19.5" customHeight="1">
      <c r="B39"/>
      <c r="C39"/>
      <c r="D39"/>
      <c r="E39"/>
      <c r="F39"/>
      <c r="G39"/>
      <c r="H39"/>
      <c r="I39"/>
      <c r="J39"/>
      <c r="K39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2:44" ht="19.5" customHeight="1">
      <c r="B40"/>
      <c r="C40"/>
      <c r="D40"/>
      <c r="E40"/>
      <c r="F40"/>
      <c r="G40"/>
      <c r="H40"/>
      <c r="I40"/>
      <c r="J40"/>
      <c r="K40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2:44" ht="19.5" customHeight="1">
      <c r="B41"/>
      <c r="C41"/>
      <c r="D41"/>
      <c r="E41"/>
      <c r="F41"/>
      <c r="G41"/>
      <c r="H41"/>
      <c r="I41"/>
      <c r="J41"/>
      <c r="K4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2:44" ht="19.5" customHeight="1">
      <c r="B42"/>
      <c r="C42"/>
      <c r="D42"/>
      <c r="E42"/>
      <c r="F42"/>
      <c r="G42"/>
      <c r="H42"/>
      <c r="I42"/>
      <c r="J42"/>
      <c r="K4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2:44" ht="19.5" customHeight="1">
      <c r="B43"/>
      <c r="C43"/>
      <c r="D43"/>
      <c r="E43"/>
      <c r="F43"/>
      <c r="G43"/>
      <c r="H43"/>
      <c r="I43"/>
      <c r="J43"/>
      <c r="K4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2:44" ht="19.5" customHeight="1">
      <c r="B44"/>
      <c r="C44"/>
      <c r="D44"/>
      <c r="E44"/>
      <c r="F44"/>
      <c r="G44"/>
      <c r="H44"/>
      <c r="I44"/>
      <c r="J44"/>
      <c r="K4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2:44" ht="19.5" customHeight="1">
      <c r="B45"/>
      <c r="C45"/>
      <c r="D45"/>
      <c r="E45"/>
      <c r="F45"/>
      <c r="G45"/>
      <c r="H45"/>
      <c r="I45"/>
      <c r="J45"/>
      <c r="K45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2:44" ht="12.75">
      <c r="B46"/>
      <c r="C46"/>
      <c r="D46"/>
      <c r="E46"/>
      <c r="F46"/>
      <c r="G46"/>
      <c r="H46"/>
      <c r="I46"/>
      <c r="J46"/>
      <c r="K46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2:44" ht="12.75">
      <c r="B47"/>
      <c r="C47"/>
      <c r="D47"/>
      <c r="E47"/>
      <c r="F47"/>
      <c r="G47"/>
      <c r="H47"/>
      <c r="I47"/>
      <c r="J47"/>
      <c r="K47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2:44" ht="12.75">
      <c r="B48"/>
      <c r="C48"/>
      <c r="D48"/>
      <c r="E48"/>
      <c r="F48"/>
      <c r="G48"/>
      <c r="H48"/>
      <c r="I48"/>
      <c r="J48"/>
      <c r="K48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2:44" ht="12.75">
      <c r="B49"/>
      <c r="C49"/>
      <c r="D49"/>
      <c r="E49"/>
      <c r="F49"/>
      <c r="G49"/>
      <c r="H49"/>
      <c r="I49"/>
      <c r="J49"/>
      <c r="K49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2:44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2:44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2:44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2:44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2:13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9"/>
      <c r="M54" s="12"/>
    </row>
    <row r="55" spans="2:13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29"/>
      <c r="M55" s="12"/>
    </row>
    <row r="56" spans="2:13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29"/>
      <c r="M56" s="12"/>
    </row>
    <row r="57" spans="2:13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29"/>
      <c r="M57" s="12"/>
    </row>
    <row r="58" spans="2:13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29"/>
      <c r="M58" s="12"/>
    </row>
  </sheetData>
  <sheetProtection/>
  <mergeCells count="1">
    <mergeCell ref="C1:I1"/>
  </mergeCells>
  <printOptions/>
  <pageMargins left="0.35433070866141736" right="0.35433070866141736" top="0.708661417322834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3"/>
  <sheetViews>
    <sheetView zoomScale="90" zoomScaleNormal="90" zoomScalePageLayoutView="0" workbookViewId="0" topLeftCell="A1">
      <selection activeCell="L2" sqref="L2:M4"/>
    </sheetView>
  </sheetViews>
  <sheetFormatPr defaultColWidth="9.140625" defaultRowHeight="12.75"/>
  <cols>
    <col min="1" max="1" width="3.8515625" style="12" customWidth="1"/>
    <col min="2" max="2" width="13.8515625" style="12" customWidth="1"/>
    <col min="3" max="3" width="22.7109375" style="12" customWidth="1"/>
    <col min="4" max="8" width="8.7109375" style="12" customWidth="1"/>
    <col min="9" max="9" width="10.140625" style="12" customWidth="1"/>
    <col min="10" max="10" width="9.140625" style="12" customWidth="1"/>
    <col min="11" max="11" width="13.57421875" style="29" customWidth="1"/>
    <col min="12" max="12" width="13.140625" style="12" customWidth="1"/>
    <col min="13" max="16384" width="9.140625" style="12" customWidth="1"/>
  </cols>
  <sheetData>
    <row r="1" spans="2:11" ht="40.5" customHeight="1">
      <c r="B1" s="25"/>
      <c r="C1" s="105" t="s">
        <v>237</v>
      </c>
      <c r="D1" s="105"/>
      <c r="E1" s="105"/>
      <c r="F1" s="105"/>
      <c r="G1" s="105"/>
      <c r="H1" s="105"/>
      <c r="I1" s="7"/>
      <c r="J1" s="37"/>
      <c r="K1" s="69"/>
    </row>
    <row r="2" spans="2:13" ht="19.5" customHeight="1" thickBot="1">
      <c r="B2" s="39" t="s">
        <v>0</v>
      </c>
      <c r="C2" s="62" t="s">
        <v>1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6" t="s">
        <v>8</v>
      </c>
      <c r="J2" s="37"/>
      <c r="L2" s="70" t="s">
        <v>267</v>
      </c>
      <c r="M2" s="102" t="s">
        <v>56</v>
      </c>
    </row>
    <row r="3" spans="2:13" ht="18" customHeight="1">
      <c r="B3" s="31" t="s">
        <v>48</v>
      </c>
      <c r="C3" s="31" t="s">
        <v>49</v>
      </c>
      <c r="D3" s="28">
        <f>3*6.5</f>
        <v>19.5</v>
      </c>
      <c r="E3" s="28">
        <f>4*7.5</f>
        <v>30</v>
      </c>
      <c r="F3" s="28">
        <f>5.5*6.5</f>
        <v>35.75</v>
      </c>
      <c r="G3" s="28">
        <f>4*6.5</f>
        <v>26</v>
      </c>
      <c r="H3" s="28"/>
      <c r="I3" s="57">
        <f aca="true" t="shared" si="0" ref="I3:I15">SUM(D3:H3)-SMALL(D3:H3,1)</f>
        <v>91.75</v>
      </c>
      <c r="J3" s="8"/>
      <c r="K3" s="84"/>
      <c r="L3" s="35">
        <v>6</v>
      </c>
      <c r="M3" s="84">
        <v>2</v>
      </c>
    </row>
    <row r="4" spans="2:13" ht="18" customHeight="1">
      <c r="B4" s="11" t="s">
        <v>83</v>
      </c>
      <c r="C4" s="11" t="s">
        <v>47</v>
      </c>
      <c r="D4" s="5">
        <f>4.5*5</f>
        <v>22.5</v>
      </c>
      <c r="E4" s="5">
        <f>3.5*5</f>
        <v>17.5</v>
      </c>
      <c r="F4" s="5">
        <f>4*4.5</f>
        <v>18</v>
      </c>
      <c r="G4" s="5">
        <f>6*4.5</f>
        <v>27</v>
      </c>
      <c r="H4" s="28"/>
      <c r="I4" s="57">
        <f t="shared" si="0"/>
        <v>67.5</v>
      </c>
      <c r="J4" s="8"/>
      <c r="K4" s="83">
        <v>13</v>
      </c>
      <c r="L4" s="103">
        <v>12</v>
      </c>
      <c r="M4" s="84">
        <v>3</v>
      </c>
    </row>
    <row r="5" spans="2:12" ht="18" customHeight="1">
      <c r="B5" s="11" t="s">
        <v>80</v>
      </c>
      <c r="C5" s="11" t="s">
        <v>79</v>
      </c>
      <c r="D5" s="5">
        <f>4.5*5</f>
        <v>22.5</v>
      </c>
      <c r="E5" s="5">
        <f>2.5*7.5</f>
        <v>18.75</v>
      </c>
      <c r="F5" s="5">
        <f>5*4.5</f>
        <v>22.5</v>
      </c>
      <c r="G5" s="5">
        <f>3*6.5</f>
        <v>19.5</v>
      </c>
      <c r="H5" s="28"/>
      <c r="I5" s="57">
        <f t="shared" si="0"/>
        <v>64.5</v>
      </c>
      <c r="J5" s="8"/>
      <c r="K5" s="72"/>
      <c r="L5" s="88"/>
    </row>
    <row r="6" spans="2:12" ht="18" customHeight="1">
      <c r="B6" s="11" t="s">
        <v>107</v>
      </c>
      <c r="C6" s="11" t="s">
        <v>129</v>
      </c>
      <c r="D6" s="5">
        <f>4*4</f>
        <v>16</v>
      </c>
      <c r="E6" s="5">
        <f>4*5</f>
        <v>20</v>
      </c>
      <c r="F6" s="5">
        <f>4.5*4.5</f>
        <v>20.25</v>
      </c>
      <c r="G6" s="5">
        <f>4.5*4.5</f>
        <v>20.25</v>
      </c>
      <c r="H6" s="28"/>
      <c r="I6" s="57">
        <f t="shared" si="0"/>
        <v>60.5</v>
      </c>
      <c r="J6" s="8"/>
      <c r="K6" s="72"/>
      <c r="L6" s="88"/>
    </row>
    <row r="7" spans="2:11" ht="18" customHeight="1">
      <c r="B7" s="11" t="s">
        <v>180</v>
      </c>
      <c r="C7" s="11" t="s">
        <v>151</v>
      </c>
      <c r="D7" s="5">
        <f>3*5</f>
        <v>15</v>
      </c>
      <c r="E7" s="5">
        <f>3.5*5</f>
        <v>17.5</v>
      </c>
      <c r="F7" s="5">
        <f>2.5*4.5</f>
        <v>11.25</v>
      </c>
      <c r="G7" s="5">
        <f>3*4.5</f>
        <v>13.5</v>
      </c>
      <c r="H7" s="28"/>
      <c r="I7" s="57">
        <f t="shared" si="0"/>
        <v>46</v>
      </c>
      <c r="J7" s="8"/>
      <c r="K7" s="12"/>
    </row>
    <row r="8" spans="2:11" ht="18" customHeight="1">
      <c r="B8" s="11" t="s">
        <v>210</v>
      </c>
      <c r="C8" s="11" t="s">
        <v>212</v>
      </c>
      <c r="D8" s="74">
        <v>0</v>
      </c>
      <c r="E8" s="74">
        <f>4*5</f>
        <v>20</v>
      </c>
      <c r="F8" s="74">
        <v>0</v>
      </c>
      <c r="G8" s="74">
        <f>3*4.5</f>
        <v>13.5</v>
      </c>
      <c r="H8" s="94"/>
      <c r="I8" s="57">
        <f t="shared" si="0"/>
        <v>33.5</v>
      </c>
      <c r="K8" s="12"/>
    </row>
    <row r="9" spans="2:11" ht="18" customHeight="1">
      <c r="B9" s="11" t="s">
        <v>198</v>
      </c>
      <c r="C9" s="11" t="s">
        <v>199</v>
      </c>
      <c r="D9" s="74">
        <v>0</v>
      </c>
      <c r="E9" s="74">
        <f>4*2</f>
        <v>8</v>
      </c>
      <c r="F9" s="74">
        <f>3.5*3</f>
        <v>10.5</v>
      </c>
      <c r="G9" s="74">
        <f>4*3</f>
        <v>12</v>
      </c>
      <c r="H9" s="94"/>
      <c r="I9" s="57">
        <f t="shared" si="0"/>
        <v>30.5</v>
      </c>
      <c r="K9" s="12"/>
    </row>
    <row r="10" spans="2:11" ht="18" customHeight="1">
      <c r="B10" s="11" t="s">
        <v>121</v>
      </c>
      <c r="C10" s="11" t="s">
        <v>101</v>
      </c>
      <c r="D10" s="5">
        <f>4*3</f>
        <v>12</v>
      </c>
      <c r="E10" s="5">
        <f>3*2</f>
        <v>6</v>
      </c>
      <c r="F10" s="5">
        <f>3.5*3</f>
        <v>10.5</v>
      </c>
      <c r="G10" s="5">
        <v>0</v>
      </c>
      <c r="H10" s="28"/>
      <c r="I10" s="57">
        <f t="shared" si="0"/>
        <v>28.5</v>
      </c>
      <c r="K10" s="12"/>
    </row>
    <row r="11" spans="2:11" ht="18" customHeight="1">
      <c r="B11" s="11" t="s">
        <v>83</v>
      </c>
      <c r="C11" s="11" t="s">
        <v>125</v>
      </c>
      <c r="D11" s="5">
        <f>3*5</f>
        <v>15</v>
      </c>
      <c r="E11" s="5">
        <f>2*5</f>
        <v>10</v>
      </c>
      <c r="F11" s="5">
        <v>0</v>
      </c>
      <c r="G11" s="5">
        <v>0</v>
      </c>
      <c r="H11" s="28"/>
      <c r="I11" s="57">
        <f t="shared" si="0"/>
        <v>25</v>
      </c>
      <c r="K11" s="12"/>
    </row>
    <row r="12" spans="2:11" ht="18" customHeight="1">
      <c r="B12" s="11" t="s">
        <v>171</v>
      </c>
      <c r="C12" s="11" t="s">
        <v>172</v>
      </c>
      <c r="D12" s="5">
        <f>1.5*3</f>
        <v>4.5</v>
      </c>
      <c r="E12" s="5">
        <f>3*2</f>
        <v>6</v>
      </c>
      <c r="F12" s="5">
        <f>3*3</f>
        <v>9</v>
      </c>
      <c r="G12" s="5">
        <v>0</v>
      </c>
      <c r="H12" s="5"/>
      <c r="I12" s="57">
        <f t="shared" si="0"/>
        <v>19.5</v>
      </c>
      <c r="J12"/>
      <c r="K12" s="12"/>
    </row>
    <row r="13" spans="2:12" ht="18" customHeight="1">
      <c r="B13" s="11" t="s">
        <v>83</v>
      </c>
      <c r="C13" s="11" t="s">
        <v>127</v>
      </c>
      <c r="D13" s="74">
        <f>1*4</f>
        <v>4</v>
      </c>
      <c r="E13" s="74">
        <v>0</v>
      </c>
      <c r="F13" s="74">
        <f>3*4.5</f>
        <v>13.5</v>
      </c>
      <c r="G13" s="74">
        <v>0</v>
      </c>
      <c r="H13" s="5"/>
      <c r="I13" s="57">
        <f t="shared" si="0"/>
        <v>17.5</v>
      </c>
      <c r="J13"/>
      <c r="K13" s="12"/>
      <c r="L13" s="37"/>
    </row>
    <row r="14" spans="2:11" ht="18" customHeight="1">
      <c r="B14" s="11" t="s">
        <v>255</v>
      </c>
      <c r="C14" s="11" t="s">
        <v>256</v>
      </c>
      <c r="D14" s="74">
        <v>0</v>
      </c>
      <c r="E14" s="74">
        <v>0</v>
      </c>
      <c r="F14" s="74">
        <v>0</v>
      </c>
      <c r="G14" s="74">
        <f>2*4.5</f>
        <v>9</v>
      </c>
      <c r="H14" s="74"/>
      <c r="I14" s="57">
        <f t="shared" si="0"/>
        <v>9</v>
      </c>
      <c r="J14"/>
      <c r="K14" s="12"/>
    </row>
    <row r="15" spans="2:11" ht="18" customHeight="1">
      <c r="B15" s="11" t="s">
        <v>258</v>
      </c>
      <c r="C15" s="11" t="s">
        <v>250</v>
      </c>
      <c r="D15" s="74">
        <v>0</v>
      </c>
      <c r="E15" s="74">
        <v>0</v>
      </c>
      <c r="F15" s="74">
        <v>0</v>
      </c>
      <c r="G15" s="74">
        <f>1*4.5</f>
        <v>4.5</v>
      </c>
      <c r="H15" s="74"/>
      <c r="I15" s="57">
        <f t="shared" si="0"/>
        <v>4.5</v>
      </c>
      <c r="J15"/>
      <c r="K15" s="12"/>
    </row>
    <row r="16" spans="2:11" ht="18" customHeight="1">
      <c r="B16"/>
      <c r="C16"/>
      <c r="D16"/>
      <c r="E16"/>
      <c r="F16"/>
      <c r="G16"/>
      <c r="H16"/>
      <c r="I16"/>
      <c r="J16"/>
      <c r="K16" s="12"/>
    </row>
    <row r="17" spans="2:11" ht="18" customHeight="1">
      <c r="B17"/>
      <c r="C17"/>
      <c r="D17"/>
      <c r="E17"/>
      <c r="F17"/>
      <c r="G17"/>
      <c r="H17"/>
      <c r="I17"/>
      <c r="J17"/>
      <c r="K17" s="12"/>
    </row>
    <row r="18" spans="2:11" ht="18" customHeight="1">
      <c r="B18"/>
      <c r="C18"/>
      <c r="D18"/>
      <c r="E18"/>
      <c r="F18"/>
      <c r="G18"/>
      <c r="I18"/>
      <c r="J18"/>
      <c r="K18" s="12"/>
    </row>
    <row r="19" spans="2:11" ht="18" customHeight="1">
      <c r="B19"/>
      <c r="C19"/>
      <c r="D19"/>
      <c r="E19"/>
      <c r="F19"/>
      <c r="G19"/>
      <c r="I19"/>
      <c r="J19"/>
      <c r="K19" s="12"/>
    </row>
    <row r="20" spans="2:11" ht="18" customHeight="1">
      <c r="B20"/>
      <c r="C20"/>
      <c r="D20"/>
      <c r="E20"/>
      <c r="F20"/>
      <c r="G20"/>
      <c r="I20"/>
      <c r="J20"/>
      <c r="K20" s="12"/>
    </row>
    <row r="21" spans="2:11" ht="18" customHeight="1">
      <c r="B21"/>
      <c r="C21"/>
      <c r="D21"/>
      <c r="E21"/>
      <c r="F21"/>
      <c r="G21"/>
      <c r="I21"/>
      <c r="J21"/>
      <c r="K21" s="12"/>
    </row>
    <row r="22" spans="2:11" ht="18.75" customHeight="1">
      <c r="B22"/>
      <c r="C22"/>
      <c r="D22"/>
      <c r="E22"/>
      <c r="F22"/>
      <c r="G22"/>
      <c r="I22"/>
      <c r="J22"/>
      <c r="K22" s="12"/>
    </row>
    <row r="23" spans="2:11" ht="18" customHeight="1">
      <c r="B23"/>
      <c r="C23"/>
      <c r="D23"/>
      <c r="E23"/>
      <c r="F23"/>
      <c r="G23"/>
      <c r="I23"/>
      <c r="J23"/>
      <c r="K23" s="12"/>
    </row>
    <row r="24" spans="2:11" ht="18" customHeight="1">
      <c r="B24"/>
      <c r="C24"/>
      <c r="D24"/>
      <c r="E24"/>
      <c r="F24"/>
      <c r="G24"/>
      <c r="I24"/>
      <c r="J24"/>
      <c r="K24" s="12"/>
    </row>
    <row r="25" spans="2:11" ht="18" customHeight="1">
      <c r="B25" s="27"/>
      <c r="C25" s="27"/>
      <c r="D25" s="37"/>
      <c r="E25" s="37"/>
      <c r="K25" s="12"/>
    </row>
    <row r="26" spans="2:11" ht="18" customHeight="1">
      <c r="B26" s="27"/>
      <c r="C26" s="27"/>
      <c r="D26" s="37"/>
      <c r="E26" s="37"/>
      <c r="K26" s="12"/>
    </row>
    <row r="27" spans="2:5" ht="18" customHeight="1">
      <c r="B27" s="43"/>
      <c r="C27" s="43"/>
      <c r="D27" s="37"/>
      <c r="E27" s="37"/>
    </row>
    <row r="28" spans="2:5" ht="18" customHeight="1">
      <c r="B28" s="43"/>
      <c r="C28" s="43"/>
      <c r="D28" s="37"/>
      <c r="E28" s="37"/>
    </row>
    <row r="29" spans="2:5" ht="18" customHeight="1">
      <c r="B29" s="27"/>
      <c r="C29" s="27"/>
      <c r="D29" s="37"/>
      <c r="E29" s="37"/>
    </row>
    <row r="30" spans="2:5" ht="18" customHeight="1">
      <c r="B30" s="27"/>
      <c r="C30" s="27"/>
      <c r="D30" s="37"/>
      <c r="E30" s="37"/>
    </row>
    <row r="31" spans="2:5" ht="18" customHeight="1">
      <c r="B31" s="27"/>
      <c r="C31" s="27"/>
      <c r="D31" s="37"/>
      <c r="E31" s="37"/>
    </row>
    <row r="32" spans="2:5" ht="18" customHeight="1">
      <c r="B32" s="27"/>
      <c r="C32" s="27"/>
      <c r="D32" s="37"/>
      <c r="E32" s="37"/>
    </row>
    <row r="33" spans="2:5" ht="18" customHeight="1">
      <c r="B33" s="37"/>
      <c r="C33" s="37"/>
      <c r="D33" s="37"/>
      <c r="E33" s="37"/>
    </row>
    <row r="34" ht="18" customHeight="1"/>
  </sheetData>
  <sheetProtection/>
  <mergeCells count="1">
    <mergeCell ref="C1:H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1"/>
  <sheetViews>
    <sheetView zoomScale="90" zoomScaleNormal="90" zoomScalePageLayoutView="0" workbookViewId="0" topLeftCell="A1">
      <selection activeCell="M2" sqref="M2:N6"/>
    </sheetView>
  </sheetViews>
  <sheetFormatPr defaultColWidth="9.140625" defaultRowHeight="12.75"/>
  <cols>
    <col min="1" max="1" width="5.57421875" style="0" customWidth="1"/>
    <col min="2" max="2" width="16.8515625" style="7" customWidth="1"/>
    <col min="3" max="3" width="20.28125" style="7" customWidth="1"/>
    <col min="4" max="9" width="7.7109375" style="7" customWidth="1"/>
    <col min="10" max="10" width="8.8515625" style="81" customWidth="1"/>
    <col min="11" max="11" width="8.8515625" style="45" customWidth="1"/>
    <col min="12" max="12" width="11.57421875" style="45" customWidth="1"/>
    <col min="13" max="13" width="12.28125" style="7" customWidth="1"/>
    <col min="14" max="14" width="12.421875" style="7" customWidth="1"/>
    <col min="15" max="16384" width="9.140625" style="7" customWidth="1"/>
  </cols>
  <sheetData>
    <row r="1" spans="2:15" ht="34.5" customHeight="1">
      <c r="B1" s="90"/>
      <c r="C1" s="106" t="s">
        <v>238</v>
      </c>
      <c r="D1" s="106"/>
      <c r="E1" s="106"/>
      <c r="F1" s="106"/>
      <c r="G1" s="106"/>
      <c r="H1" s="106"/>
      <c r="I1" s="106"/>
      <c r="J1" s="78"/>
      <c r="K1" s="68"/>
      <c r="L1" s="83"/>
      <c r="M1" s="70"/>
      <c r="N1" s="12"/>
      <c r="O1" s="12"/>
    </row>
    <row r="2" spans="2:18" ht="19.5" customHeight="1" thickBot="1">
      <c r="B2" s="17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43</v>
      </c>
      <c r="I2" s="18" t="s">
        <v>7</v>
      </c>
      <c r="J2" s="79" t="s">
        <v>8</v>
      </c>
      <c r="K2" s="29"/>
      <c r="L2" s="84"/>
      <c r="M2" s="70" t="s">
        <v>267</v>
      </c>
      <c r="N2" s="102" t="s">
        <v>56</v>
      </c>
      <c r="O2" s="12"/>
      <c r="P2" s="12"/>
      <c r="Q2" s="12"/>
      <c r="R2" s="12"/>
    </row>
    <row r="3" spans="2:18" ht="18" customHeight="1">
      <c r="B3" s="31" t="s">
        <v>104</v>
      </c>
      <c r="C3" s="31" t="s">
        <v>38</v>
      </c>
      <c r="D3" s="28" t="s">
        <v>9</v>
      </c>
      <c r="E3" s="40">
        <f>5*4.5</f>
        <v>22.5</v>
      </c>
      <c r="F3" s="60">
        <f>3.5*5.5</f>
        <v>19.25</v>
      </c>
      <c r="G3" s="60">
        <f>5*4.5</f>
        <v>22.5</v>
      </c>
      <c r="H3" s="60">
        <f>4.5*4.5</f>
        <v>20.25</v>
      </c>
      <c r="I3" s="59"/>
      <c r="J3" s="80">
        <f aca="true" t="shared" si="0" ref="J3:J41">SUM(E3:I3)-SMALL(E3:I3,1)</f>
        <v>65.25</v>
      </c>
      <c r="L3" s="12"/>
      <c r="M3" s="35">
        <v>6</v>
      </c>
      <c r="N3" s="84">
        <v>2</v>
      </c>
      <c r="O3" s="12"/>
      <c r="P3" s="12"/>
      <c r="Q3" s="12"/>
      <c r="R3" s="12"/>
    </row>
    <row r="4" spans="2:18" ht="18" customHeight="1">
      <c r="B4" s="11" t="s">
        <v>153</v>
      </c>
      <c r="C4" s="11" t="s">
        <v>89</v>
      </c>
      <c r="D4" s="5" t="s">
        <v>10</v>
      </c>
      <c r="E4" s="5">
        <f>4.5*4.5</f>
        <v>20.25</v>
      </c>
      <c r="F4" s="20">
        <v>0</v>
      </c>
      <c r="G4" s="20">
        <f>2.5*4.5</f>
        <v>11.25</v>
      </c>
      <c r="H4" s="20">
        <f>4.5*4.5</f>
        <v>20.25</v>
      </c>
      <c r="I4" s="59"/>
      <c r="J4" s="80">
        <f t="shared" si="0"/>
        <v>51.75</v>
      </c>
      <c r="L4" s="12"/>
      <c r="M4" s="103">
        <v>12</v>
      </c>
      <c r="N4" s="84">
        <v>3</v>
      </c>
      <c r="O4" s="12"/>
      <c r="P4" s="12"/>
      <c r="Q4" s="12"/>
      <c r="R4" s="12"/>
    </row>
    <row r="5" spans="2:18" ht="18" customHeight="1">
      <c r="B5" s="11" t="s">
        <v>146</v>
      </c>
      <c r="C5" s="11" t="s">
        <v>147</v>
      </c>
      <c r="D5" s="5" t="s">
        <v>9</v>
      </c>
      <c r="E5" s="5">
        <f>4.5*2.5</f>
        <v>11.25</v>
      </c>
      <c r="F5" s="20">
        <f>5.5*2.5</f>
        <v>13.75</v>
      </c>
      <c r="G5" s="20">
        <f>5.5*2.5</f>
        <v>13.75</v>
      </c>
      <c r="H5" s="20">
        <v>0</v>
      </c>
      <c r="I5" s="59"/>
      <c r="J5" s="80">
        <f t="shared" si="0"/>
        <v>38.75</v>
      </c>
      <c r="L5" s="7"/>
      <c r="M5" s="103">
        <v>18</v>
      </c>
      <c r="N5" s="84">
        <v>4</v>
      </c>
      <c r="O5" s="12"/>
      <c r="P5" s="12"/>
      <c r="Q5" s="12"/>
      <c r="R5" s="12"/>
    </row>
    <row r="6" spans="2:18" ht="18" customHeight="1">
      <c r="B6" s="32" t="s">
        <v>81</v>
      </c>
      <c r="C6" s="32" t="s">
        <v>82</v>
      </c>
      <c r="D6" s="5" t="s">
        <v>9</v>
      </c>
      <c r="E6" s="41">
        <f>5.5*2.5</f>
        <v>13.75</v>
      </c>
      <c r="F6" s="20">
        <f>2*5.5</f>
        <v>11</v>
      </c>
      <c r="G6" s="20">
        <f>2*4.5</f>
        <v>9</v>
      </c>
      <c r="H6" s="20">
        <f>2*4.5</f>
        <v>9</v>
      </c>
      <c r="I6" s="59"/>
      <c r="J6" s="80">
        <f t="shared" si="0"/>
        <v>33.75</v>
      </c>
      <c r="K6" s="29"/>
      <c r="L6" s="7"/>
      <c r="M6" s="84">
        <v>24</v>
      </c>
      <c r="N6" s="84">
        <v>5</v>
      </c>
      <c r="O6" s="12"/>
      <c r="P6" s="12"/>
      <c r="Q6" s="12"/>
      <c r="R6" s="12"/>
    </row>
    <row r="7" spans="2:18" ht="18" customHeight="1">
      <c r="B7" s="11" t="s">
        <v>144</v>
      </c>
      <c r="C7" s="11" t="s">
        <v>145</v>
      </c>
      <c r="D7" s="5" t="s">
        <v>9</v>
      </c>
      <c r="E7" s="41">
        <f>3*4.5</f>
        <v>13.5</v>
      </c>
      <c r="F7" s="20">
        <f>2*5.5</f>
        <v>11</v>
      </c>
      <c r="G7" s="20">
        <f>2*4.5</f>
        <v>9</v>
      </c>
      <c r="H7" s="20">
        <f>1.5*4.5</f>
        <v>6.75</v>
      </c>
      <c r="I7" s="59"/>
      <c r="J7" s="80">
        <f t="shared" si="0"/>
        <v>33.5</v>
      </c>
      <c r="K7" s="29"/>
      <c r="L7" s="12"/>
      <c r="M7" s="84"/>
      <c r="N7" s="84"/>
      <c r="O7" s="12"/>
      <c r="P7" s="12"/>
      <c r="Q7" s="12"/>
      <c r="R7" s="12"/>
    </row>
    <row r="8" spans="2:18" ht="18" customHeight="1">
      <c r="B8" s="11" t="s">
        <v>130</v>
      </c>
      <c r="C8" s="11" t="s">
        <v>131</v>
      </c>
      <c r="D8" s="5" t="s">
        <v>9</v>
      </c>
      <c r="E8" s="5">
        <f>1.5*4.5</f>
        <v>6.75</v>
      </c>
      <c r="F8" s="20">
        <f>1.5*5.5</f>
        <v>8.25</v>
      </c>
      <c r="G8" s="20">
        <f>4*2.5</f>
        <v>10</v>
      </c>
      <c r="H8" s="20">
        <f>3*4.5</f>
        <v>13.5</v>
      </c>
      <c r="I8" s="59"/>
      <c r="J8" s="80">
        <f t="shared" si="0"/>
        <v>31.75</v>
      </c>
      <c r="L8" s="70">
        <v>39</v>
      </c>
      <c r="M8" s="84"/>
      <c r="N8" s="84"/>
      <c r="O8" s="12"/>
      <c r="P8" s="12"/>
      <c r="Q8" s="12"/>
      <c r="R8" s="12"/>
    </row>
    <row r="9" spans="2:18" ht="18" customHeight="1">
      <c r="B9" s="32" t="s">
        <v>88</v>
      </c>
      <c r="C9" s="32" t="s">
        <v>87</v>
      </c>
      <c r="D9" s="5" t="s">
        <v>9</v>
      </c>
      <c r="E9" s="42">
        <f>4*2.5</f>
        <v>10</v>
      </c>
      <c r="F9" s="5">
        <f>5*2.5</f>
        <v>12.5</v>
      </c>
      <c r="G9" s="5">
        <f>2*4.5</f>
        <v>9</v>
      </c>
      <c r="H9" s="5">
        <f>0*4.5</f>
        <v>0</v>
      </c>
      <c r="I9" s="59"/>
      <c r="J9" s="80">
        <f t="shared" si="0"/>
        <v>31.5</v>
      </c>
      <c r="K9" s="29"/>
      <c r="L9" s="82"/>
      <c r="M9" s="12"/>
      <c r="N9" s="12"/>
      <c r="O9" s="12"/>
      <c r="P9" s="12"/>
      <c r="Q9" s="12"/>
      <c r="R9" s="12"/>
    </row>
    <row r="10" spans="2:18" ht="18" customHeight="1">
      <c r="B10" s="11" t="s">
        <v>105</v>
      </c>
      <c r="C10" s="11" t="s">
        <v>106</v>
      </c>
      <c r="D10" s="5" t="s">
        <v>9</v>
      </c>
      <c r="E10" s="42">
        <f>4*4.5</f>
        <v>18</v>
      </c>
      <c r="F10" s="5">
        <v>0</v>
      </c>
      <c r="G10" s="5">
        <v>0</v>
      </c>
      <c r="H10" s="5">
        <f>3*4.5</f>
        <v>13.5</v>
      </c>
      <c r="I10" s="59"/>
      <c r="J10" s="80">
        <f t="shared" si="0"/>
        <v>31.5</v>
      </c>
      <c r="K10" s="29"/>
      <c r="L10" s="12"/>
      <c r="M10" s="12"/>
      <c r="N10" s="12"/>
      <c r="O10" s="12"/>
      <c r="P10" s="12"/>
      <c r="Q10" s="12"/>
      <c r="R10" s="12"/>
    </row>
    <row r="11" spans="2:18" ht="18" customHeight="1">
      <c r="B11" s="11" t="s">
        <v>86</v>
      </c>
      <c r="C11" s="11" t="s">
        <v>85</v>
      </c>
      <c r="D11" s="52" t="s">
        <v>9</v>
      </c>
      <c r="E11" s="100">
        <f>3.5*2.5</f>
        <v>8.75</v>
      </c>
      <c r="F11" s="52">
        <f>3.5*2.5</f>
        <v>8.75</v>
      </c>
      <c r="G11" s="52">
        <f>3*2.5</f>
        <v>7.5</v>
      </c>
      <c r="H11" s="52">
        <f>4*2.5</f>
        <v>10</v>
      </c>
      <c r="I11" s="59"/>
      <c r="J11" s="80">
        <f t="shared" si="0"/>
        <v>27.5</v>
      </c>
      <c r="K11" s="29"/>
      <c r="L11" s="12"/>
      <c r="M11" s="12"/>
      <c r="N11" s="12"/>
      <c r="O11" s="12"/>
      <c r="P11" s="12"/>
      <c r="Q11" s="12"/>
      <c r="R11" s="12"/>
    </row>
    <row r="12" spans="2:18" ht="18" customHeight="1">
      <c r="B12" s="32" t="s">
        <v>90</v>
      </c>
      <c r="C12" s="71" t="s">
        <v>91</v>
      </c>
      <c r="D12" s="5" t="s">
        <v>10</v>
      </c>
      <c r="E12" s="5">
        <f>3*2.5</f>
        <v>7.5</v>
      </c>
      <c r="F12" s="5">
        <f>4*2.5</f>
        <v>10</v>
      </c>
      <c r="G12" s="5">
        <f>3.5*2.5</f>
        <v>8.75</v>
      </c>
      <c r="H12" s="5">
        <v>0</v>
      </c>
      <c r="I12" s="59"/>
      <c r="J12" s="80">
        <f t="shared" si="0"/>
        <v>26.25</v>
      </c>
      <c r="K12" s="29"/>
      <c r="L12" s="12"/>
      <c r="M12" s="12"/>
      <c r="N12" s="12"/>
      <c r="O12" s="12"/>
      <c r="P12" s="12"/>
      <c r="Q12" s="12"/>
      <c r="R12" s="12"/>
    </row>
    <row r="13" spans="2:18" ht="18" customHeight="1">
      <c r="B13" s="11" t="s">
        <v>234</v>
      </c>
      <c r="C13" s="11" t="s">
        <v>148</v>
      </c>
      <c r="D13" s="5" t="s">
        <v>9</v>
      </c>
      <c r="E13" s="5">
        <f>3.5*2.5</f>
        <v>8.75</v>
      </c>
      <c r="F13" s="5">
        <v>0</v>
      </c>
      <c r="G13" s="5">
        <f>3*2.5</f>
        <v>7.5</v>
      </c>
      <c r="H13" s="5">
        <f>3.5*2.5</f>
        <v>8.75</v>
      </c>
      <c r="I13" s="59"/>
      <c r="J13" s="80">
        <f t="shared" si="0"/>
        <v>25</v>
      </c>
      <c r="K13" s="29"/>
      <c r="L13" s="12"/>
      <c r="M13" s="12"/>
      <c r="N13" s="12"/>
      <c r="O13" s="12"/>
      <c r="P13" s="12"/>
      <c r="Q13" s="12"/>
      <c r="R13" s="12"/>
    </row>
    <row r="14" spans="2:18" ht="18" customHeight="1">
      <c r="B14" s="11" t="s">
        <v>235</v>
      </c>
      <c r="C14" s="11" t="s">
        <v>236</v>
      </c>
      <c r="D14" s="5" t="s">
        <v>9</v>
      </c>
      <c r="E14" s="5">
        <v>0</v>
      </c>
      <c r="F14" s="5">
        <v>0</v>
      </c>
      <c r="G14" s="5">
        <f>4*2.5</f>
        <v>10</v>
      </c>
      <c r="H14" s="5">
        <f>5.5*2.5</f>
        <v>13.75</v>
      </c>
      <c r="I14" s="59"/>
      <c r="J14" s="80">
        <f t="shared" si="0"/>
        <v>23.75</v>
      </c>
      <c r="K14" s="29"/>
      <c r="L14" s="12"/>
      <c r="M14" s="12"/>
      <c r="N14" s="12"/>
      <c r="O14" s="12"/>
      <c r="P14" s="12"/>
      <c r="Q14" s="12"/>
      <c r="R14" s="12"/>
    </row>
    <row r="15" spans="2:18" ht="18" customHeight="1">
      <c r="B15" s="11" t="s">
        <v>142</v>
      </c>
      <c r="C15" s="11" t="s">
        <v>143</v>
      </c>
      <c r="D15" s="5" t="s">
        <v>9</v>
      </c>
      <c r="E15" s="5">
        <f>4*2.5</f>
        <v>10</v>
      </c>
      <c r="F15" s="5">
        <f>4*2.5</f>
        <v>10</v>
      </c>
      <c r="G15" s="5">
        <v>0</v>
      </c>
      <c r="H15" s="5">
        <v>0</v>
      </c>
      <c r="I15" s="59"/>
      <c r="J15" s="80">
        <f t="shared" si="0"/>
        <v>20</v>
      </c>
      <c r="K15" s="29"/>
      <c r="L15" s="12"/>
      <c r="M15" s="12"/>
      <c r="N15" s="12"/>
      <c r="O15" s="12"/>
      <c r="P15" s="12"/>
      <c r="Q15" s="12"/>
      <c r="R15" s="12"/>
    </row>
    <row r="16" spans="2:18" ht="18" customHeight="1">
      <c r="B16" s="11" t="s">
        <v>112</v>
      </c>
      <c r="C16" s="11" t="s">
        <v>113</v>
      </c>
      <c r="D16" s="5" t="s">
        <v>9</v>
      </c>
      <c r="E16" s="74">
        <f>3.5*2.5</f>
        <v>8.75</v>
      </c>
      <c r="F16" s="74">
        <f>3.5*2.5</f>
        <v>8.75</v>
      </c>
      <c r="G16" s="74">
        <v>0</v>
      </c>
      <c r="H16" s="74">
        <v>0</v>
      </c>
      <c r="I16" s="59"/>
      <c r="J16" s="80">
        <f t="shared" si="0"/>
        <v>17.5</v>
      </c>
      <c r="K16" s="29"/>
      <c r="L16" s="12"/>
      <c r="M16" s="12"/>
      <c r="N16" s="12"/>
      <c r="O16" s="12"/>
      <c r="P16" s="12"/>
      <c r="Q16" s="12"/>
      <c r="R16" s="12"/>
    </row>
    <row r="17" spans="2:18" ht="18" customHeight="1">
      <c r="B17" s="11" t="s">
        <v>188</v>
      </c>
      <c r="C17" s="11" t="s">
        <v>189</v>
      </c>
      <c r="D17" s="5" t="s">
        <v>9</v>
      </c>
      <c r="E17" s="41">
        <f>2*2.5</f>
        <v>5</v>
      </c>
      <c r="F17" s="5">
        <f>3.5*2.5</f>
        <v>8.75</v>
      </c>
      <c r="G17" s="5">
        <f>1.5*2.5</f>
        <v>3.75</v>
      </c>
      <c r="H17" s="5">
        <v>0</v>
      </c>
      <c r="I17" s="59"/>
      <c r="J17" s="80">
        <f t="shared" si="0"/>
        <v>17.5</v>
      </c>
      <c r="K17" s="29"/>
      <c r="L17" s="12"/>
      <c r="M17" s="12"/>
      <c r="N17" s="12"/>
      <c r="O17" s="12"/>
      <c r="P17" s="12"/>
      <c r="Q17" s="12"/>
      <c r="R17" s="12"/>
    </row>
    <row r="18" spans="2:18" ht="18" customHeight="1">
      <c r="B18" s="11" t="s">
        <v>185</v>
      </c>
      <c r="C18" s="11" t="s">
        <v>186</v>
      </c>
      <c r="D18" s="5" t="s">
        <v>9</v>
      </c>
      <c r="E18" s="5">
        <f>2.5*2.5</f>
        <v>6.25</v>
      </c>
      <c r="F18" s="5">
        <f>2.5*2.5</f>
        <v>6.25</v>
      </c>
      <c r="G18" s="5">
        <f>1.5*2.5</f>
        <v>3.75</v>
      </c>
      <c r="H18" s="5">
        <v>0</v>
      </c>
      <c r="I18" s="59"/>
      <c r="J18" s="80">
        <f t="shared" si="0"/>
        <v>16.25</v>
      </c>
      <c r="K18" s="29"/>
      <c r="L18" s="12"/>
      <c r="M18" s="12"/>
      <c r="N18" s="12"/>
      <c r="O18" s="12"/>
      <c r="P18" s="12"/>
      <c r="Q18" s="12"/>
      <c r="R18" s="12"/>
    </row>
    <row r="19" spans="2:18" ht="18" customHeight="1">
      <c r="B19" s="11" t="s">
        <v>52</v>
      </c>
      <c r="C19" s="11" t="s">
        <v>187</v>
      </c>
      <c r="D19" s="5" t="s">
        <v>10</v>
      </c>
      <c r="E19" s="5">
        <f>2*2.5</f>
        <v>5</v>
      </c>
      <c r="F19" s="5">
        <f>2.5*2.5</f>
        <v>6.25</v>
      </c>
      <c r="G19" s="5">
        <v>0</v>
      </c>
      <c r="H19" s="5">
        <f>2*2.5</f>
        <v>5</v>
      </c>
      <c r="I19" s="59"/>
      <c r="J19" s="80">
        <f t="shared" si="0"/>
        <v>16.25</v>
      </c>
      <c r="K19" s="29"/>
      <c r="L19" s="12"/>
      <c r="M19" s="12"/>
      <c r="N19" s="12"/>
      <c r="O19" s="12"/>
      <c r="P19" s="12"/>
      <c r="Q19" s="12"/>
      <c r="R19" s="12"/>
    </row>
    <row r="20" spans="2:13" ht="18" customHeight="1">
      <c r="B20" s="11" t="s">
        <v>52</v>
      </c>
      <c r="C20" s="11" t="s">
        <v>51</v>
      </c>
      <c r="D20" s="5" t="s">
        <v>10</v>
      </c>
      <c r="E20" s="5">
        <f>1*2.5</f>
        <v>2.5</v>
      </c>
      <c r="F20" s="5">
        <f>3*2.5</f>
        <v>7.5</v>
      </c>
      <c r="G20" s="5">
        <v>0</v>
      </c>
      <c r="H20" s="5">
        <f>2*2.5</f>
        <v>5</v>
      </c>
      <c r="I20" s="5"/>
      <c r="J20" s="80">
        <f t="shared" si="0"/>
        <v>15</v>
      </c>
      <c r="K20" s="29"/>
      <c r="L20" s="12"/>
      <c r="M20" s="12"/>
    </row>
    <row r="21" spans="2:13" ht="18" customHeight="1">
      <c r="B21" s="11" t="s">
        <v>218</v>
      </c>
      <c r="C21" s="11" t="s">
        <v>219</v>
      </c>
      <c r="D21" s="5" t="s">
        <v>9</v>
      </c>
      <c r="E21" s="5">
        <v>0</v>
      </c>
      <c r="F21" s="5">
        <f>2.5*5.5</f>
        <v>13.75</v>
      </c>
      <c r="G21" s="5">
        <v>0</v>
      </c>
      <c r="H21" s="5">
        <v>0</v>
      </c>
      <c r="I21" s="5"/>
      <c r="J21" s="80">
        <f t="shared" si="0"/>
        <v>13.75</v>
      </c>
      <c r="K21" s="29"/>
      <c r="L21" s="12"/>
      <c r="M21" s="12"/>
    </row>
    <row r="22" spans="2:13" ht="18" customHeight="1">
      <c r="B22" s="11" t="s">
        <v>126</v>
      </c>
      <c r="C22" s="11" t="s">
        <v>127</v>
      </c>
      <c r="D22" s="5" t="s">
        <v>10</v>
      </c>
      <c r="E22" s="5">
        <f>3.5*2.5</f>
        <v>8.75</v>
      </c>
      <c r="F22" s="5">
        <v>0</v>
      </c>
      <c r="G22" s="5">
        <f>2*2.5</f>
        <v>5</v>
      </c>
      <c r="H22" s="5">
        <v>0</v>
      </c>
      <c r="I22" s="5"/>
      <c r="J22" s="80">
        <f t="shared" si="0"/>
        <v>13.75</v>
      </c>
      <c r="K22" s="29"/>
      <c r="L22" s="7" t="s">
        <v>160</v>
      </c>
      <c r="M22" s="12"/>
    </row>
    <row r="23" spans="2:13" ht="18" customHeight="1">
      <c r="B23" s="11" t="s">
        <v>11</v>
      </c>
      <c r="C23" s="11" t="s">
        <v>120</v>
      </c>
      <c r="D23" s="5" t="s">
        <v>9</v>
      </c>
      <c r="E23" s="5">
        <f>2.5*2.5</f>
        <v>6.25</v>
      </c>
      <c r="F23" s="5">
        <v>0</v>
      </c>
      <c r="G23" s="5">
        <f>3*2.5</f>
        <v>7.5</v>
      </c>
      <c r="H23" s="5">
        <v>0</v>
      </c>
      <c r="I23" s="5"/>
      <c r="J23" s="80">
        <f t="shared" si="0"/>
        <v>13.75</v>
      </c>
      <c r="K23" s="29"/>
      <c r="L23" s="12"/>
      <c r="M23" s="12"/>
    </row>
    <row r="24" spans="2:13" ht="18" customHeight="1">
      <c r="B24" s="11" t="s">
        <v>216</v>
      </c>
      <c r="C24" s="11" t="s">
        <v>217</v>
      </c>
      <c r="D24" s="5" t="s">
        <v>9</v>
      </c>
      <c r="E24" s="74">
        <v>0</v>
      </c>
      <c r="F24" s="74">
        <f>2.5*2.5</f>
        <v>6.25</v>
      </c>
      <c r="G24" s="74">
        <f>3*2.5</f>
        <v>7.5</v>
      </c>
      <c r="H24" s="74">
        <v>0</v>
      </c>
      <c r="I24" s="74"/>
      <c r="J24" s="80">
        <f t="shared" si="0"/>
        <v>13.75</v>
      </c>
      <c r="K24" s="29"/>
      <c r="L24" s="12"/>
      <c r="M24" s="12"/>
    </row>
    <row r="25" spans="2:13" ht="18" customHeight="1">
      <c r="B25" s="11" t="s">
        <v>137</v>
      </c>
      <c r="C25" s="11" t="s">
        <v>138</v>
      </c>
      <c r="D25" s="5" t="s">
        <v>9</v>
      </c>
      <c r="E25" s="74">
        <f>3*4.5</f>
        <v>13.5</v>
      </c>
      <c r="F25" s="74">
        <v>0</v>
      </c>
      <c r="G25" s="74">
        <v>0</v>
      </c>
      <c r="H25" s="74">
        <v>0</v>
      </c>
      <c r="I25" s="5"/>
      <c r="J25" s="80">
        <f t="shared" si="0"/>
        <v>13.5</v>
      </c>
      <c r="K25" s="29"/>
      <c r="L25" s="12"/>
      <c r="M25" s="12"/>
    </row>
    <row r="26" spans="2:14" ht="18" customHeight="1">
      <c r="B26" s="11" t="s">
        <v>158</v>
      </c>
      <c r="C26" s="11" t="s">
        <v>159</v>
      </c>
      <c r="D26" s="5" t="s">
        <v>9</v>
      </c>
      <c r="E26" s="5">
        <f>5*2.5</f>
        <v>12.5</v>
      </c>
      <c r="F26" s="5">
        <v>0</v>
      </c>
      <c r="G26" s="5">
        <v>0</v>
      </c>
      <c r="H26" s="5">
        <v>0</v>
      </c>
      <c r="I26" s="5"/>
      <c r="J26" s="80">
        <f t="shared" si="0"/>
        <v>12.5</v>
      </c>
      <c r="K26"/>
      <c r="L26"/>
      <c r="M26"/>
      <c r="N26"/>
    </row>
    <row r="27" spans="2:14" ht="18" customHeight="1">
      <c r="B27" s="11" t="s">
        <v>195</v>
      </c>
      <c r="C27" s="11" t="s">
        <v>191</v>
      </c>
      <c r="D27" s="5" t="s">
        <v>9</v>
      </c>
      <c r="E27" s="5">
        <f>2.5*4.5</f>
        <v>11.25</v>
      </c>
      <c r="F27" s="5">
        <v>0</v>
      </c>
      <c r="G27" s="5">
        <v>0</v>
      </c>
      <c r="H27" s="5">
        <v>0</v>
      </c>
      <c r="I27" s="5"/>
      <c r="J27" s="80">
        <f t="shared" si="0"/>
        <v>11.25</v>
      </c>
      <c r="K27"/>
      <c r="L27"/>
      <c r="M27"/>
      <c r="N27"/>
    </row>
    <row r="28" spans="2:14" ht="18" customHeight="1">
      <c r="B28" s="11" t="s">
        <v>183</v>
      </c>
      <c r="C28" s="11" t="s">
        <v>184</v>
      </c>
      <c r="D28" s="5" t="s">
        <v>9</v>
      </c>
      <c r="E28" s="5">
        <f>3.5*2.5</f>
        <v>8.75</v>
      </c>
      <c r="F28" s="5">
        <v>0</v>
      </c>
      <c r="G28" s="5">
        <v>0</v>
      </c>
      <c r="H28" s="5">
        <v>0</v>
      </c>
      <c r="I28" s="5"/>
      <c r="J28" s="80">
        <f t="shared" si="0"/>
        <v>8.75</v>
      </c>
      <c r="K28"/>
      <c r="L28"/>
      <c r="M28"/>
      <c r="N28"/>
    </row>
    <row r="29" spans="2:14" ht="18" customHeight="1">
      <c r="B29" s="11" t="s">
        <v>132</v>
      </c>
      <c r="C29" s="11" t="s">
        <v>133</v>
      </c>
      <c r="D29" s="5" t="s">
        <v>9</v>
      </c>
      <c r="E29" s="5">
        <f>3*2.5</f>
        <v>7.5</v>
      </c>
      <c r="F29" s="5">
        <v>0</v>
      </c>
      <c r="G29" s="5">
        <v>0</v>
      </c>
      <c r="H29" s="5">
        <v>0</v>
      </c>
      <c r="I29" s="5"/>
      <c r="J29" s="80">
        <f t="shared" si="0"/>
        <v>7.5</v>
      </c>
      <c r="K29"/>
      <c r="L29"/>
      <c r="M29"/>
      <c r="N29"/>
    </row>
    <row r="30" spans="2:14" ht="18" customHeight="1">
      <c r="B30" s="11" t="s">
        <v>260</v>
      </c>
      <c r="C30" s="11" t="s">
        <v>261</v>
      </c>
      <c r="D30" s="5" t="s">
        <v>9</v>
      </c>
      <c r="E30" s="5">
        <f>0*2.5</f>
        <v>0</v>
      </c>
      <c r="F30" s="5">
        <v>0</v>
      </c>
      <c r="G30" s="5">
        <v>0</v>
      </c>
      <c r="H30" s="5">
        <f>3*2.5</f>
        <v>7.5</v>
      </c>
      <c r="I30" s="5"/>
      <c r="J30" s="80">
        <f t="shared" si="0"/>
        <v>7.5</v>
      </c>
      <c r="K30"/>
      <c r="L30"/>
      <c r="M30"/>
      <c r="N30"/>
    </row>
    <row r="31" spans="2:13" ht="18" customHeight="1">
      <c r="B31" s="11" t="s">
        <v>262</v>
      </c>
      <c r="C31" s="11" t="s">
        <v>263</v>
      </c>
      <c r="D31" s="5" t="s">
        <v>9</v>
      </c>
      <c r="E31" s="5">
        <f>0*2.5</f>
        <v>0</v>
      </c>
      <c r="F31" s="5">
        <v>0</v>
      </c>
      <c r="G31" s="5">
        <v>0</v>
      </c>
      <c r="H31" s="5">
        <f>3*2.5</f>
        <v>7.5</v>
      </c>
      <c r="I31" s="5"/>
      <c r="J31" s="80">
        <f t="shared" si="0"/>
        <v>7.5</v>
      </c>
      <c r="K31" s="29"/>
      <c r="L31" s="12"/>
      <c r="M31" s="12"/>
    </row>
    <row r="32" spans="2:10" ht="19.5" customHeight="1">
      <c r="B32" s="11" t="s">
        <v>266</v>
      </c>
      <c r="C32" s="11" t="s">
        <v>131</v>
      </c>
      <c r="D32" s="5" t="s">
        <v>10</v>
      </c>
      <c r="E32" s="5">
        <v>0</v>
      </c>
      <c r="F32" s="5">
        <v>0</v>
      </c>
      <c r="G32" s="5">
        <v>0</v>
      </c>
      <c r="H32" s="5">
        <f>3*2.5</f>
        <v>7.5</v>
      </c>
      <c r="I32" s="5"/>
      <c r="J32" s="80">
        <f t="shared" si="0"/>
        <v>7.5</v>
      </c>
    </row>
    <row r="33" spans="2:11" ht="19.5" customHeight="1">
      <c r="B33" s="11" t="s">
        <v>102</v>
      </c>
      <c r="C33" s="11" t="s">
        <v>103</v>
      </c>
      <c r="D33" s="5" t="s">
        <v>9</v>
      </c>
      <c r="E33" s="5">
        <f>2.5*2.5</f>
        <v>6.25</v>
      </c>
      <c r="F33" s="5">
        <v>0</v>
      </c>
      <c r="G33" s="5">
        <v>0</v>
      </c>
      <c r="H33" s="5">
        <v>0</v>
      </c>
      <c r="I33" s="5"/>
      <c r="J33" s="80">
        <f t="shared" si="0"/>
        <v>6.25</v>
      </c>
      <c r="K33"/>
    </row>
    <row r="34" spans="2:11" ht="19.5" customHeight="1">
      <c r="B34" s="11" t="s">
        <v>192</v>
      </c>
      <c r="C34" s="11" t="s">
        <v>193</v>
      </c>
      <c r="D34" s="5" t="s">
        <v>9</v>
      </c>
      <c r="E34" s="74">
        <f>1*2.5</f>
        <v>2.5</v>
      </c>
      <c r="F34" s="74">
        <f>1.5*2.5</f>
        <v>3.75</v>
      </c>
      <c r="G34" s="74">
        <f>0*2.5</f>
        <v>0</v>
      </c>
      <c r="H34" s="74">
        <v>0</v>
      </c>
      <c r="I34" s="5"/>
      <c r="J34" s="80">
        <f t="shared" si="0"/>
        <v>6.25</v>
      </c>
      <c r="K34"/>
    </row>
    <row r="35" spans="2:10" ht="19.5" customHeight="1">
      <c r="B35" s="11" t="s">
        <v>134</v>
      </c>
      <c r="C35" s="11" t="s">
        <v>135</v>
      </c>
      <c r="D35" s="5" t="s">
        <v>9</v>
      </c>
      <c r="E35" s="5">
        <f>1*2.5</f>
        <v>2.5</v>
      </c>
      <c r="F35" s="5">
        <f>1.5*2.5</f>
        <v>3.75</v>
      </c>
      <c r="G35" s="5">
        <v>0</v>
      </c>
      <c r="H35" s="5">
        <v>0</v>
      </c>
      <c r="I35" s="5"/>
      <c r="J35" s="80">
        <f t="shared" si="0"/>
        <v>6.25</v>
      </c>
    </row>
    <row r="36" spans="2:10" ht="19.5" customHeight="1">
      <c r="B36" s="11" t="s">
        <v>264</v>
      </c>
      <c r="C36" s="11" t="s">
        <v>265</v>
      </c>
      <c r="D36" s="5" t="s">
        <v>9</v>
      </c>
      <c r="E36" s="5">
        <f>0*2.5</f>
        <v>0</v>
      </c>
      <c r="F36" s="5">
        <v>0</v>
      </c>
      <c r="G36" s="5">
        <v>0</v>
      </c>
      <c r="H36" s="5">
        <f>2.5*2.5</f>
        <v>6.25</v>
      </c>
      <c r="I36" s="5"/>
      <c r="J36" s="80">
        <f t="shared" si="0"/>
        <v>6.25</v>
      </c>
    </row>
    <row r="37" spans="2:10" ht="19.5" customHeight="1">
      <c r="B37" s="11" t="s">
        <v>11</v>
      </c>
      <c r="C37" s="11" t="s">
        <v>190</v>
      </c>
      <c r="D37" s="5" t="s">
        <v>9</v>
      </c>
      <c r="E37" s="5">
        <f>2*2.5</f>
        <v>5</v>
      </c>
      <c r="F37" s="5">
        <v>0</v>
      </c>
      <c r="G37" s="5">
        <v>0</v>
      </c>
      <c r="H37" s="5">
        <v>0</v>
      </c>
      <c r="I37" s="5"/>
      <c r="J37" s="80">
        <f t="shared" si="0"/>
        <v>5</v>
      </c>
    </row>
    <row r="38" spans="2:10" ht="19.5" customHeight="1">
      <c r="B38" s="11" t="s">
        <v>194</v>
      </c>
      <c r="C38" s="11" t="s">
        <v>191</v>
      </c>
      <c r="D38" s="5" t="s">
        <v>9</v>
      </c>
      <c r="E38" s="5">
        <f>1.5*2.5</f>
        <v>3.75</v>
      </c>
      <c r="F38" s="5">
        <v>0</v>
      </c>
      <c r="G38" s="5">
        <v>0</v>
      </c>
      <c r="H38" s="5">
        <v>0</v>
      </c>
      <c r="I38" s="5"/>
      <c r="J38" s="80">
        <f t="shared" si="0"/>
        <v>3.75</v>
      </c>
    </row>
    <row r="39" spans="2:10" ht="19.5" customHeight="1">
      <c r="B39" s="11" t="s">
        <v>215</v>
      </c>
      <c r="C39" s="11" t="s">
        <v>205</v>
      </c>
      <c r="D39" s="5" t="s">
        <v>9</v>
      </c>
      <c r="E39" s="74">
        <v>0</v>
      </c>
      <c r="F39" s="74">
        <f>1.5*2.5</f>
        <v>3.75</v>
      </c>
      <c r="G39" s="74">
        <v>0</v>
      </c>
      <c r="H39" s="74">
        <v>0</v>
      </c>
      <c r="I39" s="74"/>
      <c r="J39" s="80">
        <f t="shared" si="0"/>
        <v>3.75</v>
      </c>
    </row>
    <row r="40" spans="2:10" ht="19.5" customHeight="1">
      <c r="B40" s="11" t="s">
        <v>259</v>
      </c>
      <c r="C40" s="11" t="s">
        <v>254</v>
      </c>
      <c r="D40" s="5" t="s">
        <v>9</v>
      </c>
      <c r="E40" s="5">
        <f>0*2.5</f>
        <v>0</v>
      </c>
      <c r="F40" s="5">
        <v>0</v>
      </c>
      <c r="G40" s="5">
        <v>0</v>
      </c>
      <c r="H40" s="5">
        <f>1*2.5</f>
        <v>2.5</v>
      </c>
      <c r="I40" s="5"/>
      <c r="J40" s="80">
        <f t="shared" si="0"/>
        <v>2.5</v>
      </c>
    </row>
    <row r="41" spans="2:10" ht="19.5" customHeight="1">
      <c r="B41" s="11" t="s">
        <v>12</v>
      </c>
      <c r="C41" s="11" t="s">
        <v>136</v>
      </c>
      <c r="D41" s="5" t="s">
        <v>9</v>
      </c>
      <c r="E41" s="5">
        <f>0*2.5</f>
        <v>0</v>
      </c>
      <c r="F41" s="5">
        <v>0</v>
      </c>
      <c r="G41" s="5">
        <v>0</v>
      </c>
      <c r="H41" s="5">
        <v>0</v>
      </c>
      <c r="I41" s="5"/>
      <c r="J41" s="80">
        <f t="shared" si="0"/>
        <v>0</v>
      </c>
    </row>
    <row r="42" ht="19.5" customHeight="1"/>
    <row r="43" ht="19.5" customHeight="1"/>
    <row r="44" ht="19.5" customHeight="1"/>
    <row r="45" ht="19.5" customHeight="1"/>
  </sheetData>
  <sheetProtection/>
  <mergeCells count="1">
    <mergeCell ref="C1:I1"/>
  </mergeCells>
  <printOptions/>
  <pageMargins left="0.35433070866141736" right="0.15748031496062992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7"/>
  <sheetViews>
    <sheetView tabSelected="1" zoomScale="90" zoomScaleNormal="90" zoomScalePageLayoutView="0" workbookViewId="0" topLeftCell="A1">
      <selection activeCell="L2" sqref="L2:N5"/>
    </sheetView>
  </sheetViews>
  <sheetFormatPr defaultColWidth="9.140625" defaultRowHeight="12.75"/>
  <cols>
    <col min="1" max="1" width="5.57421875" style="0" customWidth="1"/>
    <col min="2" max="2" width="16.8515625" style="25" customWidth="1"/>
    <col min="3" max="3" width="20.28125" style="25" customWidth="1"/>
    <col min="4" max="9" width="7.7109375" style="25" customWidth="1"/>
    <col min="10" max="11" width="8.8515625" style="25" customWidth="1"/>
    <col min="12" max="12" width="12.57421875" style="47" customWidth="1"/>
    <col min="13" max="13" width="12.28125" style="25" customWidth="1"/>
    <col min="14" max="14" width="12.421875" style="25" customWidth="1"/>
    <col min="15" max="16384" width="9.140625" style="25" customWidth="1"/>
  </cols>
  <sheetData>
    <row r="1" spans="2:18" ht="31.5" customHeight="1">
      <c r="B1" s="89"/>
      <c r="C1" s="106" t="s">
        <v>239</v>
      </c>
      <c r="D1" s="106"/>
      <c r="E1" s="106"/>
      <c r="F1" s="106"/>
      <c r="G1" s="106"/>
      <c r="H1" s="106"/>
      <c r="I1" s="106"/>
      <c r="J1" s="24"/>
      <c r="K1" s="21"/>
      <c r="L1" s="83"/>
      <c r="M1" s="70"/>
      <c r="N1" s="12"/>
      <c r="O1" s="12"/>
      <c r="P1" s="12"/>
      <c r="Q1" s="12"/>
      <c r="R1" s="12"/>
    </row>
    <row r="2" spans="2:18" ht="19.5" customHeight="1" thickBot="1">
      <c r="B2" s="14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8" t="s">
        <v>7</v>
      </c>
      <c r="J2" s="19" t="s">
        <v>8</v>
      </c>
      <c r="K2" s="12"/>
      <c r="L2"/>
      <c r="M2"/>
      <c r="N2"/>
      <c r="O2" s="12"/>
      <c r="P2" s="12"/>
      <c r="Q2" s="12"/>
      <c r="R2" s="12"/>
    </row>
    <row r="3" spans="2:18" ht="18" customHeight="1">
      <c r="B3" s="11" t="s">
        <v>46</v>
      </c>
      <c r="C3" s="11" t="s">
        <v>47</v>
      </c>
      <c r="D3" s="5" t="s">
        <v>9</v>
      </c>
      <c r="E3" s="85">
        <f>2.5*5</f>
        <v>12.5</v>
      </c>
      <c r="F3" s="97">
        <f>3.5*6</f>
        <v>21</v>
      </c>
      <c r="G3" s="85">
        <f>3.5*5</f>
        <v>17.5</v>
      </c>
      <c r="H3" s="85">
        <f>3*5</f>
        <v>15</v>
      </c>
      <c r="I3" s="59"/>
      <c r="J3" s="53">
        <f>SUM(E3:I3)-SMALL(E3:I3,1)</f>
        <v>53.5</v>
      </c>
      <c r="K3" s="12"/>
      <c r="L3"/>
      <c r="M3"/>
      <c r="N3"/>
      <c r="O3" s="12"/>
      <c r="P3" s="12"/>
      <c r="Q3" s="12"/>
      <c r="R3" s="12"/>
    </row>
    <row r="4" spans="2:18" ht="18" customHeight="1">
      <c r="B4" s="11" t="s">
        <v>140</v>
      </c>
      <c r="C4" s="11" t="s">
        <v>141</v>
      </c>
      <c r="D4" s="5" t="s">
        <v>9</v>
      </c>
      <c r="E4" s="86">
        <f>3.5*5</f>
        <v>17.5</v>
      </c>
      <c r="F4" s="98">
        <f>2*6</f>
        <v>12</v>
      </c>
      <c r="G4" s="86">
        <f>3.5*5</f>
        <v>17.5</v>
      </c>
      <c r="H4" s="86">
        <f>3.5*5</f>
        <v>17.5</v>
      </c>
      <c r="I4" s="59"/>
      <c r="J4" s="53">
        <f>SUM(E4:I4)-SMALL(E4:I4,1)</f>
        <v>52.5</v>
      </c>
      <c r="K4" s="12"/>
      <c r="L4"/>
      <c r="M4"/>
      <c r="N4"/>
      <c r="O4" s="12"/>
      <c r="P4" s="12"/>
      <c r="Q4" s="12"/>
      <c r="R4" s="12"/>
    </row>
    <row r="5" spans="2:18" ht="18" customHeight="1">
      <c r="B5" s="11" t="s">
        <v>93</v>
      </c>
      <c r="C5" s="11" t="s">
        <v>45</v>
      </c>
      <c r="D5" s="5" t="s">
        <v>9</v>
      </c>
      <c r="E5" s="86">
        <f>3.5*5</f>
        <v>17.5</v>
      </c>
      <c r="F5" s="98">
        <f>3*6</f>
        <v>18</v>
      </c>
      <c r="G5" s="98">
        <v>0</v>
      </c>
      <c r="H5" s="86">
        <v>0</v>
      </c>
      <c r="I5" s="59"/>
      <c r="J5" s="53">
        <f aca="true" t="shared" si="0" ref="J5:J12">SUM(E5:I5)-SMALL(E5:I5,1)</f>
        <v>35.5</v>
      </c>
      <c r="K5" s="12"/>
      <c r="L5"/>
      <c r="M5"/>
      <c r="N5"/>
      <c r="O5" s="12"/>
      <c r="P5" s="12"/>
      <c r="Q5" s="12"/>
      <c r="R5" s="12"/>
    </row>
    <row r="6" spans="2:18" ht="18" customHeight="1">
      <c r="B6" s="11" t="s">
        <v>222</v>
      </c>
      <c r="C6" s="11" t="s">
        <v>223</v>
      </c>
      <c r="D6" s="5" t="s">
        <v>10</v>
      </c>
      <c r="E6" s="74">
        <v>0</v>
      </c>
      <c r="F6" s="74">
        <f>3.5*6</f>
        <v>21</v>
      </c>
      <c r="G6" s="74">
        <f>2*5</f>
        <v>10</v>
      </c>
      <c r="H6" s="74">
        <v>0</v>
      </c>
      <c r="I6" s="93"/>
      <c r="J6" s="53">
        <f t="shared" si="0"/>
        <v>31</v>
      </c>
      <c r="K6" s="12"/>
      <c r="L6" s="29"/>
      <c r="M6" s="12"/>
      <c r="N6" s="12"/>
      <c r="O6" s="12"/>
      <c r="P6" s="12"/>
      <c r="Q6" s="12"/>
      <c r="R6" s="12"/>
    </row>
    <row r="7" spans="2:18" ht="18" customHeight="1">
      <c r="B7" s="11" t="s">
        <v>220</v>
      </c>
      <c r="C7" s="11" t="s">
        <v>221</v>
      </c>
      <c r="D7" s="5" t="s">
        <v>9</v>
      </c>
      <c r="E7" s="74">
        <v>0</v>
      </c>
      <c r="F7" s="74">
        <f>5*6</f>
        <v>30</v>
      </c>
      <c r="G7" s="74">
        <v>0</v>
      </c>
      <c r="H7" s="74">
        <v>0</v>
      </c>
      <c r="I7" s="93"/>
      <c r="J7" s="53">
        <f t="shared" si="0"/>
        <v>30</v>
      </c>
      <c r="K7" s="12"/>
      <c r="L7" s="29"/>
      <c r="M7" s="12"/>
      <c r="N7" s="12"/>
      <c r="O7" s="12"/>
      <c r="P7" s="12"/>
      <c r="Q7" s="12"/>
      <c r="R7" s="12"/>
    </row>
    <row r="8" spans="2:18" ht="18" customHeight="1">
      <c r="B8" s="11" t="s">
        <v>114</v>
      </c>
      <c r="C8" s="11" t="s">
        <v>119</v>
      </c>
      <c r="D8" s="5" t="s">
        <v>9</v>
      </c>
      <c r="E8" s="87">
        <f>1.5*5</f>
        <v>7.5</v>
      </c>
      <c r="F8" s="99">
        <f>1*6</f>
        <v>6</v>
      </c>
      <c r="G8" s="87">
        <f>3*5</f>
        <v>15</v>
      </c>
      <c r="H8" s="87">
        <v>0</v>
      </c>
      <c r="I8" s="93"/>
      <c r="J8" s="53">
        <f t="shared" si="0"/>
        <v>28.5</v>
      </c>
      <c r="K8" s="12"/>
      <c r="L8" s="29"/>
      <c r="M8" s="12"/>
      <c r="N8" s="12"/>
      <c r="O8" s="12"/>
      <c r="P8" s="12"/>
      <c r="Q8" s="12"/>
      <c r="R8" s="12"/>
    </row>
    <row r="9" spans="2:18" ht="18" customHeight="1">
      <c r="B9" s="11" t="s">
        <v>224</v>
      </c>
      <c r="C9" s="11" t="s">
        <v>225</v>
      </c>
      <c r="D9" s="5" t="s">
        <v>10</v>
      </c>
      <c r="E9" s="74">
        <v>0</v>
      </c>
      <c r="F9" s="74">
        <f>2.5*6</f>
        <v>15</v>
      </c>
      <c r="G9" s="74">
        <f>2.5*5</f>
        <v>12.5</v>
      </c>
      <c r="H9" s="74">
        <v>0</v>
      </c>
      <c r="I9" s="101"/>
      <c r="J9" s="53">
        <f t="shared" si="0"/>
        <v>27.5</v>
      </c>
      <c r="K9" s="12"/>
      <c r="L9" s="29"/>
      <c r="M9" s="12"/>
      <c r="N9" s="12"/>
      <c r="O9" s="12"/>
      <c r="P9" s="12"/>
      <c r="Q9" s="12"/>
      <c r="R9" s="12"/>
    </row>
    <row r="10" spans="2:16" ht="18" customHeight="1">
      <c r="B10" s="11" t="s">
        <v>108</v>
      </c>
      <c r="C10" s="11" t="s">
        <v>129</v>
      </c>
      <c r="D10" s="5" t="s">
        <v>10</v>
      </c>
      <c r="E10" s="95">
        <f>5*3</f>
        <v>15</v>
      </c>
      <c r="F10" s="95">
        <v>0</v>
      </c>
      <c r="G10" s="95">
        <f>3*3</f>
        <v>9</v>
      </c>
      <c r="H10" s="75">
        <f>3*3</f>
        <v>9</v>
      </c>
      <c r="I10" s="5"/>
      <c r="J10" s="53">
        <f t="shared" si="0"/>
        <v>33</v>
      </c>
      <c r="K10" s="12"/>
      <c r="L10" s="12"/>
      <c r="M10" s="12"/>
      <c r="N10" s="12"/>
      <c r="O10" s="12"/>
      <c r="P10" s="12"/>
    </row>
    <row r="11" spans="2:16" ht="18" customHeight="1">
      <c r="B11" s="11" t="s">
        <v>11</v>
      </c>
      <c r="C11" s="11" t="s">
        <v>196</v>
      </c>
      <c r="D11" s="5" t="s">
        <v>9</v>
      </c>
      <c r="E11" s="96">
        <f>3*5</f>
        <v>15</v>
      </c>
      <c r="F11" s="95">
        <v>0</v>
      </c>
      <c r="G11" s="96">
        <v>0</v>
      </c>
      <c r="H11" s="92">
        <v>0</v>
      </c>
      <c r="I11" s="5"/>
      <c r="J11" s="53">
        <f t="shared" si="0"/>
        <v>15</v>
      </c>
      <c r="K11" s="12"/>
      <c r="L11" s="12"/>
      <c r="M11" s="12"/>
      <c r="N11" s="12"/>
      <c r="O11" s="12"/>
      <c r="P11" s="12"/>
    </row>
    <row r="12" spans="2:16" ht="18" customHeight="1">
      <c r="B12" s="11" t="s">
        <v>197</v>
      </c>
      <c r="C12" s="11" t="s">
        <v>196</v>
      </c>
      <c r="D12" s="5" t="s">
        <v>9</v>
      </c>
      <c r="E12" s="75">
        <f>2.5*5</f>
        <v>12.5</v>
      </c>
      <c r="F12" s="95">
        <v>0</v>
      </c>
      <c r="G12" s="95">
        <v>0</v>
      </c>
      <c r="H12" s="75">
        <v>0</v>
      </c>
      <c r="I12" s="5"/>
      <c r="J12" s="53">
        <f t="shared" si="0"/>
        <v>12.5</v>
      </c>
      <c r="K12" s="12"/>
      <c r="L12" s="12"/>
      <c r="M12" s="12"/>
      <c r="N12" s="12"/>
      <c r="O12" s="12"/>
      <c r="P12" s="12"/>
    </row>
    <row r="13" spans="2:16" ht="18" customHeight="1">
      <c r="B13"/>
      <c r="C13"/>
      <c r="D13"/>
      <c r="E13"/>
      <c r="F13"/>
      <c r="G13"/>
      <c r="H13"/>
      <c r="I13"/>
      <c r="J13"/>
      <c r="K13" s="12"/>
      <c r="L13" s="29"/>
      <c r="M13" s="12"/>
      <c r="N13" s="12"/>
      <c r="O13" s="12"/>
      <c r="P13" s="12"/>
    </row>
    <row r="14" spans="2:16" ht="18" customHeight="1">
      <c r="B14"/>
      <c r="C14"/>
      <c r="D14"/>
      <c r="E14"/>
      <c r="F14"/>
      <c r="G14"/>
      <c r="H14"/>
      <c r="I14"/>
      <c r="J14"/>
      <c r="K14" s="12"/>
      <c r="L14" s="29"/>
      <c r="M14" s="12"/>
      <c r="N14" s="12"/>
      <c r="O14" s="12"/>
      <c r="P14" s="12"/>
    </row>
    <row r="15" spans="2:16" ht="18" customHeight="1">
      <c r="B15"/>
      <c r="C15"/>
      <c r="D15"/>
      <c r="E15"/>
      <c r="F15"/>
      <c r="G15"/>
      <c r="H15"/>
      <c r="I15"/>
      <c r="J15"/>
      <c r="K15" s="12"/>
      <c r="L15" s="29"/>
      <c r="M15" s="12"/>
      <c r="N15" s="12"/>
      <c r="O15" s="12"/>
      <c r="P15" s="12"/>
    </row>
    <row r="16" spans="2:16" ht="18" customHeight="1">
      <c r="B16"/>
      <c r="C16"/>
      <c r="D16"/>
      <c r="E16"/>
      <c r="F16"/>
      <c r="G16"/>
      <c r="H16"/>
      <c r="I16"/>
      <c r="J16"/>
      <c r="K16" s="12"/>
      <c r="L16" s="29"/>
      <c r="M16" s="12"/>
      <c r="N16" s="12"/>
      <c r="O16" s="12"/>
      <c r="P16" s="12"/>
    </row>
    <row r="17" spans="2:16" ht="18" customHeight="1">
      <c r="B17"/>
      <c r="C17"/>
      <c r="D17"/>
      <c r="E17"/>
      <c r="F17"/>
      <c r="G17"/>
      <c r="H17"/>
      <c r="I17"/>
      <c r="J17"/>
      <c r="K17" s="12"/>
      <c r="L17" s="29"/>
      <c r="M17" s="12"/>
      <c r="N17" s="12"/>
      <c r="O17" s="12"/>
      <c r="P17" s="12"/>
    </row>
    <row r="18" spans="2:16" ht="18" customHeight="1">
      <c r="B18"/>
      <c r="C18"/>
      <c r="D18"/>
      <c r="E18"/>
      <c r="F18"/>
      <c r="G18"/>
      <c r="H18"/>
      <c r="I18"/>
      <c r="J18"/>
      <c r="K18" s="12"/>
      <c r="L18" s="29"/>
      <c r="M18" s="12"/>
      <c r="N18" s="12"/>
      <c r="O18" s="12"/>
      <c r="P18" s="12"/>
    </row>
    <row r="19" spans="2:16" ht="18" customHeight="1">
      <c r="B19"/>
      <c r="C19"/>
      <c r="D19"/>
      <c r="E19"/>
      <c r="F19"/>
      <c r="G19"/>
      <c r="H19"/>
      <c r="I19"/>
      <c r="J19"/>
      <c r="K19" s="12"/>
      <c r="L19" s="29"/>
      <c r="M19" s="12"/>
      <c r="N19" s="12"/>
      <c r="O19" s="12"/>
      <c r="P19" s="12"/>
    </row>
    <row r="20" spans="2:16" ht="18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9"/>
      <c r="M20" s="12"/>
      <c r="N20" s="12"/>
      <c r="O20" s="12"/>
      <c r="P20" s="12"/>
    </row>
    <row r="21" spans="2:16" ht="18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9"/>
      <c r="M21" s="12"/>
      <c r="N21" s="12"/>
      <c r="O21" s="12"/>
      <c r="P21" s="12"/>
    </row>
    <row r="22" spans="2:16" ht="18" customHeight="1">
      <c r="B22" s="12"/>
      <c r="C22" s="12"/>
      <c r="D22" s="12"/>
      <c r="E22" s="12" t="s">
        <v>166</v>
      </c>
      <c r="F22" s="12"/>
      <c r="G22" s="12"/>
      <c r="H22" s="12"/>
      <c r="I22" s="12"/>
      <c r="J22" s="12"/>
      <c r="K22" s="12"/>
      <c r="L22" s="29"/>
      <c r="M22" s="12"/>
      <c r="N22" s="12"/>
      <c r="O22" s="12"/>
      <c r="P22" s="12"/>
    </row>
    <row r="23" spans="2:16" ht="18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29"/>
      <c r="M23" s="12"/>
      <c r="N23" s="12"/>
      <c r="O23" s="12"/>
      <c r="P23" s="12"/>
    </row>
    <row r="24" spans="2:16" ht="18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29"/>
      <c r="M24" s="12"/>
      <c r="N24" s="12"/>
      <c r="O24" s="12"/>
      <c r="P24" s="12"/>
    </row>
    <row r="25" spans="2:16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29"/>
      <c r="M25" s="12"/>
      <c r="N25" s="12"/>
      <c r="O25" s="12"/>
      <c r="P25" s="12"/>
    </row>
    <row r="26" spans="2:16" ht="18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29"/>
      <c r="M26" s="12"/>
      <c r="N26" s="12"/>
      <c r="O26" s="12"/>
      <c r="P26" s="12"/>
    </row>
    <row r="27" spans="2:16" ht="18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29"/>
      <c r="M27" s="12"/>
      <c r="N27" s="12"/>
      <c r="O27" s="12"/>
      <c r="P27" s="12"/>
    </row>
    <row r="28" spans="2:16" ht="18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29"/>
      <c r="M28" s="12"/>
      <c r="N28" s="12"/>
      <c r="O28" s="12"/>
      <c r="P28" s="12"/>
    </row>
    <row r="29" spans="2:16" ht="18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9"/>
      <c r="M29" s="12"/>
      <c r="N29" s="12"/>
      <c r="O29" s="12"/>
      <c r="P29" s="12"/>
    </row>
    <row r="30" spans="2:16" ht="18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29"/>
      <c r="M30" s="12"/>
      <c r="N30" s="12"/>
      <c r="O30" s="12"/>
      <c r="P30" s="12"/>
    </row>
    <row r="31" spans="2:16" ht="18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29"/>
      <c r="M31" s="12"/>
      <c r="N31" s="12"/>
      <c r="O31" s="12"/>
      <c r="P31" s="12"/>
    </row>
    <row r="32" spans="2:16" ht="18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9"/>
      <c r="M32" s="12"/>
      <c r="N32" s="12"/>
      <c r="O32" s="12"/>
      <c r="P32" s="12"/>
    </row>
    <row r="33" spans="2:16" ht="18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29"/>
      <c r="M33" s="12"/>
      <c r="N33" s="12"/>
      <c r="O33" s="12"/>
      <c r="P33" s="12"/>
    </row>
    <row r="34" spans="2:16" ht="18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9"/>
      <c r="M34" s="12"/>
      <c r="N34" s="12"/>
      <c r="O34" s="12"/>
      <c r="P34" s="12"/>
    </row>
    <row r="35" spans="2:16" ht="18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9"/>
      <c r="M35" s="12"/>
      <c r="N35" s="12"/>
      <c r="O35" s="12"/>
      <c r="P35" s="12"/>
    </row>
    <row r="36" spans="2:16" ht="18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9"/>
      <c r="M36" s="12"/>
      <c r="N36" s="12"/>
      <c r="O36" s="12"/>
      <c r="P36" s="12"/>
    </row>
    <row r="37" spans="2:16" ht="18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9"/>
      <c r="M37" s="12"/>
      <c r="N37" s="12"/>
      <c r="O37" s="12"/>
      <c r="P37" s="12"/>
    </row>
    <row r="38" spans="2:16" ht="18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29"/>
      <c r="M38" s="12"/>
      <c r="N38" s="12"/>
      <c r="O38" s="12"/>
      <c r="P38" s="12"/>
    </row>
    <row r="39" spans="2:16" ht="18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29"/>
      <c r="M39" s="12"/>
      <c r="N39" s="12"/>
      <c r="O39" s="12"/>
      <c r="P39" s="12"/>
    </row>
    <row r="40" spans="2:16" ht="18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29"/>
      <c r="M40" s="12"/>
      <c r="N40" s="12"/>
      <c r="O40" s="12"/>
      <c r="P40" s="12"/>
    </row>
    <row r="41" spans="2:16" ht="18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9"/>
      <c r="M41" s="12"/>
      <c r="N41" s="12"/>
      <c r="O41" s="12"/>
      <c r="P41" s="12"/>
    </row>
    <row r="42" spans="2:16" ht="18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29"/>
      <c r="M42" s="12"/>
      <c r="N42" s="12"/>
      <c r="O42" s="12"/>
      <c r="P42" s="12"/>
    </row>
    <row r="43" spans="2:16" ht="18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29"/>
      <c r="M43" s="12"/>
      <c r="N43" s="12"/>
      <c r="O43" s="12"/>
      <c r="P43" s="12"/>
    </row>
    <row r="44" spans="2:16" ht="18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29"/>
      <c r="M44" s="12"/>
      <c r="N44" s="12"/>
      <c r="O44" s="12"/>
      <c r="P44" s="12"/>
    </row>
    <row r="45" spans="2:16" ht="18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29"/>
      <c r="M45" s="12"/>
      <c r="N45" s="12"/>
      <c r="O45" s="12"/>
      <c r="P45" s="12"/>
    </row>
    <row r="46" spans="2:16" ht="18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29"/>
      <c r="M46" s="12"/>
      <c r="N46" s="12"/>
      <c r="O46" s="12"/>
      <c r="P46" s="12"/>
    </row>
    <row r="47" spans="2:16" ht="18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29"/>
      <c r="M47" s="12"/>
      <c r="N47" s="12"/>
      <c r="O47" s="12"/>
      <c r="P47" s="12"/>
    </row>
    <row r="48" spans="2:16" ht="18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29"/>
      <c r="M48" s="12"/>
      <c r="N48" s="12"/>
      <c r="O48" s="12"/>
      <c r="P48" s="12"/>
    </row>
    <row r="49" spans="2:16" ht="18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9"/>
      <c r="M49" s="12"/>
      <c r="N49" s="12"/>
      <c r="O49" s="12"/>
      <c r="P49" s="12"/>
    </row>
    <row r="50" spans="2:16" ht="18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29"/>
      <c r="M50" s="12"/>
      <c r="N50" s="12"/>
      <c r="O50" s="12"/>
      <c r="P50" s="12"/>
    </row>
    <row r="51" spans="2:16" ht="18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29"/>
      <c r="M51" s="12"/>
      <c r="N51" s="12"/>
      <c r="O51" s="12"/>
      <c r="P51" s="12"/>
    </row>
    <row r="52" spans="2:16" ht="18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29"/>
      <c r="M52" s="12"/>
      <c r="N52" s="12"/>
      <c r="O52" s="12"/>
      <c r="P52" s="12"/>
    </row>
    <row r="53" spans="2:16" ht="18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29"/>
      <c r="M53" s="12"/>
      <c r="N53" s="12"/>
      <c r="O53" s="12"/>
      <c r="P53" s="12"/>
    </row>
    <row r="54" spans="2:16" ht="18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9"/>
      <c r="M54" s="12"/>
      <c r="N54" s="12"/>
      <c r="O54" s="12"/>
      <c r="P54" s="12"/>
    </row>
    <row r="55" spans="2:16" ht="18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29"/>
      <c r="M55" s="12"/>
      <c r="N55" s="12"/>
      <c r="O55" s="12"/>
      <c r="P55" s="12"/>
    </row>
    <row r="56" spans="2:16" ht="18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29"/>
      <c r="M56" s="12"/>
      <c r="N56" s="12"/>
      <c r="O56" s="12"/>
      <c r="P56" s="12"/>
    </row>
    <row r="57" spans="2:16" ht="18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29"/>
      <c r="M57" s="12"/>
      <c r="N57" s="12"/>
      <c r="O57" s="12"/>
      <c r="P57" s="12"/>
    </row>
    <row r="58" spans="2:13" ht="18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29"/>
      <c r="M58" s="12"/>
    </row>
    <row r="59" spans="2:13" ht="18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29"/>
      <c r="M59" s="12"/>
    </row>
    <row r="60" spans="2:13" ht="18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29"/>
      <c r="M60" s="12"/>
    </row>
    <row r="61" spans="2:13" ht="18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29"/>
      <c r="M61" s="12"/>
    </row>
    <row r="62" spans="2:13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29"/>
      <c r="M62" s="12"/>
    </row>
    <row r="63" spans="2:13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29"/>
      <c r="M63" s="12"/>
    </row>
    <row r="64" spans="2:13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29"/>
      <c r="M64" s="12"/>
    </row>
    <row r="65" spans="2:13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29"/>
      <c r="M65" s="12"/>
    </row>
    <row r="66" spans="2:13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29"/>
      <c r="M66" s="12"/>
    </row>
    <row r="67" spans="2:13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29"/>
      <c r="M67" s="12"/>
    </row>
    <row r="68" spans="2:13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29"/>
      <c r="M68" s="12"/>
    </row>
    <row r="69" spans="2:13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29"/>
      <c r="M69" s="12"/>
    </row>
    <row r="70" spans="2:13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29"/>
      <c r="M70" s="12"/>
    </row>
    <row r="71" spans="2:13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29"/>
      <c r="M71" s="12"/>
    </row>
    <row r="72" spans="2:13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29"/>
      <c r="M72" s="12"/>
    </row>
    <row r="73" spans="2:13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29"/>
      <c r="M73" s="12"/>
    </row>
    <row r="74" spans="2:13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29"/>
      <c r="M74" s="12"/>
    </row>
    <row r="75" spans="2:13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29"/>
      <c r="M75" s="12"/>
    </row>
    <row r="76" spans="2:13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29"/>
      <c r="M76" s="12"/>
    </row>
    <row r="77" spans="2:13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29"/>
      <c r="M77" s="12"/>
    </row>
    <row r="78" spans="2:13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29"/>
      <c r="M78" s="12"/>
    </row>
    <row r="79" spans="2:13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29"/>
      <c r="M79" s="12"/>
    </row>
    <row r="80" spans="2:13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29"/>
      <c r="M80" s="12"/>
    </row>
    <row r="81" spans="2:13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29"/>
      <c r="M81" s="12"/>
    </row>
    <row r="82" spans="2:13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29"/>
      <c r="M82" s="12"/>
    </row>
    <row r="83" spans="2:13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29"/>
      <c r="M83" s="12"/>
    </row>
    <row r="84" spans="2:13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29"/>
      <c r="M84" s="12"/>
    </row>
    <row r="85" spans="2:13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29"/>
      <c r="M85" s="12"/>
    </row>
    <row r="86" spans="2:13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29"/>
      <c r="M86" s="12"/>
    </row>
    <row r="87" spans="2:13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29"/>
      <c r="M87" s="12"/>
    </row>
  </sheetData>
  <sheetProtection/>
  <mergeCells count="1">
    <mergeCell ref="C1:I1"/>
  </mergeCells>
  <printOptions/>
  <pageMargins left="0.35433070866141736" right="0.15748031496062992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.57421875" style="30" customWidth="1"/>
    <col min="2" max="2" width="5.8515625" style="30" customWidth="1"/>
    <col min="3" max="3" width="6.7109375" style="30" customWidth="1"/>
    <col min="4" max="4" width="9.140625" style="44" customWidth="1"/>
  </cols>
  <sheetData>
    <row r="1" spans="1:4" ht="24" customHeight="1">
      <c r="A1" s="107" t="s">
        <v>55</v>
      </c>
      <c r="B1" s="107"/>
      <c r="C1" s="107"/>
      <c r="D1" s="48" t="s">
        <v>56</v>
      </c>
    </row>
    <row r="2" spans="1:4" ht="15.75" customHeight="1">
      <c r="A2" s="30">
        <v>1</v>
      </c>
      <c r="B2" s="30" t="s">
        <v>54</v>
      </c>
      <c r="C2" s="30">
        <v>5</v>
      </c>
      <c r="D2" s="44">
        <v>1</v>
      </c>
    </row>
    <row r="3" spans="1:4" ht="15.75" customHeight="1">
      <c r="A3" s="30">
        <f>A2+5</f>
        <v>6</v>
      </c>
      <c r="B3" s="30" t="s">
        <v>54</v>
      </c>
      <c r="C3" s="30">
        <f>C2+6</f>
        <v>11</v>
      </c>
      <c r="D3" s="44">
        <f>D2+1</f>
        <v>2</v>
      </c>
    </row>
    <row r="4" spans="1:4" ht="15.75" customHeight="1">
      <c r="A4" s="30">
        <f aca="true" t="shared" si="0" ref="A4:A9">A3+6</f>
        <v>12</v>
      </c>
      <c r="B4" s="30" t="s">
        <v>54</v>
      </c>
      <c r="C4" s="30">
        <f aca="true" t="shared" si="1" ref="C4:C9">C3+6</f>
        <v>17</v>
      </c>
      <c r="D4" s="44">
        <f aca="true" t="shared" si="2" ref="D4:D9">D3+1</f>
        <v>3</v>
      </c>
    </row>
    <row r="5" spans="1:4" ht="15.75" customHeight="1">
      <c r="A5" s="30">
        <f t="shared" si="0"/>
        <v>18</v>
      </c>
      <c r="B5" s="30" t="s">
        <v>54</v>
      </c>
      <c r="C5" s="30">
        <f t="shared" si="1"/>
        <v>23</v>
      </c>
      <c r="D5" s="44">
        <f t="shared" si="2"/>
        <v>4</v>
      </c>
    </row>
    <row r="6" spans="1:4" ht="15.75" customHeight="1">
      <c r="A6" s="30">
        <f t="shared" si="0"/>
        <v>24</v>
      </c>
      <c r="B6" s="30" t="s">
        <v>54</v>
      </c>
      <c r="C6" s="30">
        <f t="shared" si="1"/>
        <v>29</v>
      </c>
      <c r="D6" s="44">
        <f t="shared" si="2"/>
        <v>5</v>
      </c>
    </row>
    <row r="7" spans="1:4" ht="15.75" customHeight="1">
      <c r="A7" s="30">
        <f t="shared" si="0"/>
        <v>30</v>
      </c>
      <c r="B7" s="30" t="s">
        <v>54</v>
      </c>
      <c r="C7" s="30">
        <f t="shared" si="1"/>
        <v>35</v>
      </c>
      <c r="D7" s="44">
        <f t="shared" si="2"/>
        <v>6</v>
      </c>
    </row>
    <row r="8" spans="1:4" ht="15.75" customHeight="1">
      <c r="A8" s="30">
        <f t="shared" si="0"/>
        <v>36</v>
      </c>
      <c r="B8" s="30" t="s">
        <v>54</v>
      </c>
      <c r="C8" s="30">
        <f t="shared" si="1"/>
        <v>41</v>
      </c>
      <c r="D8" s="44">
        <f t="shared" si="2"/>
        <v>7</v>
      </c>
    </row>
    <row r="9" spans="1:4" ht="15.75" customHeight="1">
      <c r="A9" s="30">
        <f t="shared" si="0"/>
        <v>42</v>
      </c>
      <c r="B9" s="30" t="s">
        <v>54</v>
      </c>
      <c r="C9" s="30">
        <f t="shared" si="1"/>
        <v>47</v>
      </c>
      <c r="D9" s="44">
        <f t="shared" si="2"/>
        <v>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22">
      <selection activeCell="A50" sqref="A50"/>
    </sheetView>
  </sheetViews>
  <sheetFormatPr defaultColWidth="9.140625" defaultRowHeight="12.75"/>
  <cols>
    <col min="1" max="1" width="120.7109375" style="0" customWidth="1"/>
    <col min="3" max="3" width="9.57421875" style="0" bestFit="1" customWidth="1"/>
  </cols>
  <sheetData>
    <row r="1" ht="23.25">
      <c r="A1" s="1" t="s">
        <v>13</v>
      </c>
    </row>
    <row r="3" ht="17.25">
      <c r="A3" s="2" t="s">
        <v>161</v>
      </c>
    </row>
    <row r="5" ht="12.75">
      <c r="A5" s="4" t="s">
        <v>41</v>
      </c>
    </row>
    <row r="7" ht="12.75">
      <c r="A7" t="s">
        <v>39</v>
      </c>
    </row>
    <row r="8" ht="12.75">
      <c r="A8" t="s">
        <v>28</v>
      </c>
    </row>
    <row r="9" ht="12.75">
      <c r="A9" t="s">
        <v>58</v>
      </c>
    </row>
    <row r="10" ht="12.75">
      <c r="A10" s="4" t="s">
        <v>44</v>
      </c>
    </row>
    <row r="11" ht="12.75">
      <c r="A11" t="s">
        <v>14</v>
      </c>
    </row>
    <row r="13" ht="12.75">
      <c r="A13" t="s">
        <v>29</v>
      </c>
    </row>
    <row r="14" ht="12.75">
      <c r="A14" s="4" t="s">
        <v>96</v>
      </c>
    </row>
    <row r="15" ht="12.75">
      <c r="A15" s="4" t="s">
        <v>97</v>
      </c>
    </row>
    <row r="17" ht="12.75">
      <c r="A17" s="36" t="s">
        <v>57</v>
      </c>
    </row>
    <row r="19" ht="12.75">
      <c r="A19" t="s">
        <v>34</v>
      </c>
    </row>
    <row r="21" ht="12.75">
      <c r="A21" t="s">
        <v>35</v>
      </c>
    </row>
    <row r="23" ht="12.75">
      <c r="A23" t="s">
        <v>36</v>
      </c>
    </row>
    <row r="24" ht="12.75">
      <c r="A24" t="s">
        <v>25</v>
      </c>
    </row>
    <row r="25" ht="12.75">
      <c r="A25" t="s">
        <v>15</v>
      </c>
    </row>
    <row r="26" ht="12.75">
      <c r="A26" t="s">
        <v>16</v>
      </c>
    </row>
    <row r="28" ht="12.75">
      <c r="A28" t="s">
        <v>17</v>
      </c>
    </row>
    <row r="29" ht="12.75">
      <c r="A29" t="s">
        <v>18</v>
      </c>
    </row>
    <row r="30" ht="12.75">
      <c r="A30" t="s">
        <v>19</v>
      </c>
    </row>
    <row r="32" ht="12.75">
      <c r="A32" t="s">
        <v>37</v>
      </c>
    </row>
    <row r="34" ht="12.75">
      <c r="A34" t="s">
        <v>20</v>
      </c>
    </row>
    <row r="36" ht="12.75">
      <c r="A36" t="s">
        <v>21</v>
      </c>
    </row>
    <row r="37" ht="12.75">
      <c r="A37" t="s">
        <v>22</v>
      </c>
    </row>
    <row r="38" ht="12.75">
      <c r="A38" t="s">
        <v>23</v>
      </c>
    </row>
    <row r="39" ht="12.75">
      <c r="A39" t="s">
        <v>24</v>
      </c>
    </row>
    <row r="40" ht="12.75">
      <c r="A40" s="4" t="s">
        <v>268</v>
      </c>
    </row>
    <row r="41" ht="12.75">
      <c r="A41" s="4" t="s">
        <v>40</v>
      </c>
    </row>
    <row r="42" ht="12.75">
      <c r="A42" t="s">
        <v>30</v>
      </c>
    </row>
    <row r="43" ht="12.75">
      <c r="A43" t="s">
        <v>31</v>
      </c>
    </row>
    <row r="44" ht="12.75">
      <c r="A44" s="64" t="s">
        <v>32</v>
      </c>
    </row>
    <row r="45" ht="12.75">
      <c r="A45" t="s">
        <v>33</v>
      </c>
    </row>
  </sheetData>
  <sheetProtection/>
  <printOptions/>
  <pageMargins left="0.7480314960629921" right="0.7480314960629921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Master</dc:creator>
  <cp:keywords/>
  <dc:description/>
  <cp:lastModifiedBy>Dave</cp:lastModifiedBy>
  <cp:lastPrinted>2017-06-25T16:11:39Z</cp:lastPrinted>
  <dcterms:created xsi:type="dcterms:W3CDTF">2008-12-10T16:36:19Z</dcterms:created>
  <dcterms:modified xsi:type="dcterms:W3CDTF">2019-05-07T14:35:45Z</dcterms:modified>
  <cp:category/>
  <cp:version/>
  <cp:contentType/>
  <cp:contentStatus/>
</cp:coreProperties>
</file>